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515" windowHeight="1188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акт19" sheetId="7" r:id="rId6"/>
    <sheet name="2020" sheetId="8" r:id="rId7"/>
    <sheet name="Лист1" sheetId="9" r:id="rId8"/>
    <sheet name="2021" sheetId="10" r:id="rId9"/>
    <sheet name="акт21" sheetId="11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Акт!$A$1:$E$70</definedName>
    <definedName name="_xlnm.Print_Area" localSheetId="3">'Акт (2)'!$A$1:$E$64</definedName>
    <definedName name="_xlnm.Print_Area" localSheetId="5">акт19!$A$2:$E$75</definedName>
    <definedName name="_xlnm.Print_Area" localSheetId="9">акт21!$A$3:$E$69</definedName>
    <definedName name="_xlnm.Print_Area" localSheetId="1">Бюджет!$A$1:$D$28</definedName>
    <definedName name="_xlnm.Print_Area" localSheetId="7">Лист1!$A$3:$E$76</definedName>
  </definedNames>
  <calcPr calcId="145621"/>
</workbook>
</file>

<file path=xl/calcChain.xml><?xml version="1.0" encoding="utf-8"?>
<calcChain xmlns="http://schemas.openxmlformats.org/spreadsheetml/2006/main">
  <c r="F51" i="11" l="1"/>
  <c r="E53" i="11" l="1"/>
  <c r="D53" i="11" s="1"/>
  <c r="D39" i="11"/>
  <c r="D40" i="11"/>
  <c r="D41" i="11"/>
  <c r="D42" i="11"/>
  <c r="D43" i="11"/>
  <c r="D44" i="11"/>
  <c r="D38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22" i="11"/>
  <c r="D20" i="11"/>
  <c r="D19" i="11"/>
  <c r="D46" i="11"/>
  <c r="D48" i="11"/>
  <c r="D50" i="11"/>
  <c r="D51" i="11"/>
  <c r="F18" i="10"/>
  <c r="F22" i="10" s="1"/>
  <c r="F14" i="10"/>
  <c r="F25" i="10" l="1"/>
  <c r="E54" i="11"/>
  <c r="E57" i="11" s="1"/>
  <c r="F23" i="10" s="1"/>
  <c r="F24" i="10" s="1"/>
  <c r="F23" i="8"/>
  <c r="E61" i="9"/>
  <c r="E60" i="9"/>
  <c r="D60" i="9" s="1"/>
  <c r="D58" i="9"/>
  <c r="D57" i="9"/>
  <c r="D55" i="9"/>
  <c r="D53" i="9"/>
  <c r="D42" i="9"/>
  <c r="D27" i="9"/>
  <c r="D26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3" i="9"/>
  <c r="D44" i="9"/>
  <c r="D45" i="9"/>
  <c r="D47" i="9"/>
  <c r="D48" i="9"/>
  <c r="D49" i="9"/>
  <c r="D50" i="9"/>
  <c r="D51" i="9"/>
  <c r="D25" i="9"/>
  <c r="D20" i="9"/>
  <c r="D21" i="9"/>
  <c r="D22" i="9"/>
  <c r="D23" i="9"/>
  <c r="D19" i="9"/>
  <c r="A58" i="11"/>
  <c r="F19" i="8" l="1"/>
  <c r="F15" i="8"/>
  <c r="F18" i="8"/>
  <c r="F22" i="8" s="1"/>
  <c r="F24" i="8" s="1"/>
  <c r="F14" i="8"/>
  <c r="F25" i="8" l="1"/>
  <c r="F23" i="6"/>
  <c r="E61" i="7"/>
  <c r="E60" i="7"/>
  <c r="D60" i="7" s="1"/>
  <c r="D58" i="7"/>
  <c r="D21" i="7"/>
  <c r="D20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2" i="7"/>
  <c r="D53" i="7"/>
  <c r="D54" i="7"/>
  <c r="D55" i="7"/>
  <c r="D56" i="7"/>
  <c r="F15" i="6" l="1"/>
  <c r="F18" i="6"/>
  <c r="F22" i="6" s="1"/>
  <c r="F24" i="6" s="1"/>
  <c r="F14" i="6"/>
  <c r="F25" i="6" s="1"/>
  <c r="D44" i="5" l="1"/>
  <c r="D42" i="5"/>
  <c r="D41" i="5"/>
  <c r="D39" i="5"/>
  <c r="D17" i="5"/>
  <c r="E17" i="5"/>
  <c r="D15" i="5"/>
  <c r="D13" i="5"/>
  <c r="D7" i="5"/>
  <c r="D9" i="5"/>
  <c r="D10" i="5"/>
  <c r="D11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E46" i="5" l="1"/>
  <c r="D46" i="5" s="1"/>
  <c r="F18" i="4"/>
  <c r="F22" i="4" s="1"/>
  <c r="F14" i="4"/>
  <c r="E47" i="5" l="1"/>
  <c r="F23" i="4" s="1"/>
  <c r="F24" i="4" s="1"/>
  <c r="F25" i="4"/>
  <c r="E22" i="2"/>
  <c r="B21" i="2"/>
  <c r="C21" i="2"/>
  <c r="D21" i="2"/>
  <c r="B20" i="2"/>
  <c r="B19" i="2"/>
  <c r="B18" i="2"/>
  <c r="B17" i="2"/>
  <c r="B16" i="2"/>
  <c r="B15" i="2"/>
  <c r="B14" i="2"/>
  <c r="B13" i="2"/>
  <c r="B12" i="2"/>
  <c r="B11" i="2"/>
  <c r="B10" i="2"/>
  <c r="B9" i="2"/>
  <c r="E53" i="1"/>
  <c r="D52" i="1" l="1"/>
  <c r="D48" i="1"/>
  <c r="D46" i="1"/>
  <c r="D50" i="1"/>
  <c r="D44" i="1"/>
  <c r="D43" i="1"/>
  <c r="D42" i="1"/>
  <c r="D40" i="1"/>
  <c r="D39" i="1"/>
  <c r="D38" i="1"/>
  <c r="D37" i="1"/>
  <c r="D35" i="1"/>
  <c r="D34" i="1"/>
  <c r="D33" i="1"/>
  <c r="D32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3" i="1"/>
  <c r="D11" i="1"/>
  <c r="D9" i="1"/>
  <c r="D7" i="1"/>
</calcChain>
</file>

<file path=xl/sharedStrings.xml><?xml version="1.0" encoding="utf-8"?>
<sst xmlns="http://schemas.openxmlformats.org/spreadsheetml/2006/main" count="744" uniqueCount="257">
  <si>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</si>
  <si>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</si>
  <si>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</si>
  <si>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</si>
  <si>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</si>
  <si>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</si>
  <si>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</si>
  <si>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</si>
  <si>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</si>
  <si>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</si>
  <si>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</si>
  <si>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</si>
  <si>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</si>
  <si>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</si>
  <si>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</si>
  <si>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</si>
  <si>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</si>
  <si>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</si>
  <si>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</si>
  <si>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</si>
  <si>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</si>
  <si>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</si>
  <si>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</si>
  <si>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</si>
  <si>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</si>
  <si>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</si>
  <si>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</si>
  <si>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</si>
  <si>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</si>
  <si>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</si>
  <si>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</si>
  <si>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</si>
  <si>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</si>
  <si>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</si>
  <si>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</si>
  <si>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</si>
  <si>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</si>
  <si>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</si>
  <si>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</si>
  <si>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</si>
  <si>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</si>
  <si>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</si>
  <si>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</si>
  <si>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</si>
  <si>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</si>
  <si>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</si>
  <si>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</si>
  <si>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</si>
  <si>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</si>
  <si>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</si>
  <si>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</si>
  <si>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</si>
  <si>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</si>
  <si>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</si>
  <si>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</si>
  <si>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</si>
  <si>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</si>
  <si>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</si>
  <si>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</si>
  <si>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</si>
  <si>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</si>
  <si>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</si>
  <si>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</si>
  <si>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</si>
  <si>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</si>
  <si>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</si>
  <si>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</si>
  <si>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</si>
  <si>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</si>
  <si>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</si>
  <si>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</si>
  <si>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</si>
  <si>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</si>
  <si>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</si>
  <si>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</si>
  <si>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</si>
  <si>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</si>
  <si>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</si>
  <si>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</si>
  <si>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подвальных помещений (засоры, подпоры) прим.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</si>
  <si>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</si>
  <si>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</si>
  <si>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</si>
  <si>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</si>
  <si>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</si>
  <si>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</si>
  <si>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</si>
  <si>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Осмотр квартир (вентиляция)</t>
  </si>
  <si>
    <t xml:space="preserve">     Очистка кровли от снега, сбивание сосулей</t>
  </si>
  <si>
    <t>1 участок</t>
  </si>
  <si>
    <t>Еженедельно</t>
  </si>
  <si>
    <t xml:space="preserve">     Устранение засоров санитарных приборов</t>
  </si>
  <si>
    <t>1 прибор</t>
  </si>
  <si>
    <t xml:space="preserve">     Смена отдельных участков трубопроводов из стальных водогазопроводных неоцинкованных труб д-м: 25 мм</t>
  </si>
  <si>
    <t>10 м2</t>
  </si>
  <si>
    <t>Уборка чердаков и подвалов</t>
  </si>
  <si>
    <t xml:space="preserve">     Очистка чердаков и подвалов</t>
  </si>
  <si>
    <t xml:space="preserve">     Очистка кровли от снега толщ. 10 см, сбивание сосулей (в)</t>
  </si>
  <si>
    <t>Отчет по бюджету № 51/28-2017</t>
  </si>
  <si>
    <t>Задолженность по оплате за содержание и текущий ремонт на 01.01.2018 г. - 1 737,64 руб.</t>
  </si>
  <si>
    <t>АКТ № 51/28-2017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</si>
  <si>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28 квартала 51.</t>
  </si>
  <si>
    <t xml:space="preserve">     Демонтаж-монтаж отдельных участков трубопроводов из стх водопроводных неоц-х труб д.20мм - переборка</t>
  </si>
  <si>
    <t xml:space="preserve">     Подчеканка раструбов канализационных труб диаметром: 101-125 мм</t>
  </si>
  <si>
    <t xml:space="preserve">     Смена резиновых манжет на раструбе канализационной трубы</t>
  </si>
  <si>
    <t xml:space="preserve">     Укрепление мет. сетки на слуховом окне - (б/у)</t>
  </si>
  <si>
    <t>на общую сумму 124 699,67 (Сто двадцать четыре тысячи шестьсот девяносто девять) рублей 67 коп.</t>
  </si>
  <si>
    <t>Резерв (доходы за минусом расходов) на  01.01.2018 г. - 11 026,55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</si>
  <si>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</si>
  <si>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</si>
  <si>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</si>
  <si>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</si>
  <si>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</si>
  <si>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</si>
  <si>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</si>
  <si>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</si>
  <si>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</si>
  <si>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</si>
  <si>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</si>
  <si>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</si>
  <si>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</si>
  <si>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</si>
  <si>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</si>
  <si>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</si>
  <si>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</si>
  <si>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</si>
  <si>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</si>
  <si>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</si>
  <si>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</si>
  <si>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</si>
  <si>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</si>
  <si>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</si>
  <si>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51/28-2018</t>
  </si>
  <si>
    <t xml:space="preserve">     Уборка, очистка чердаков и подвалов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</si>
  <si>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</si>
  <si>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</si>
  <si>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Окраска колес колером (прим)</t>
  </si>
  <si>
    <t xml:space="preserve">     Окраска урны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</si>
  <si>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</si>
  <si>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</si>
  <si>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</si>
  <si>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100 приборов</t>
  </si>
  <si>
    <t xml:space="preserve">     Осмотр выпусков канализации  (засоры, подпоры) прим.</t>
  </si>
  <si>
    <t xml:space="preserve">     Очистка канализационной сети: внутренней</t>
  </si>
  <si>
    <t xml:space="preserve">     Проверка на прогрев отопительных приборов с регулировкой.</t>
  </si>
  <si>
    <t xml:space="preserve">     Закрытие подвальных окон и люков (прим)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</si>
  <si>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</si>
  <si>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</si>
  <si>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</si>
  <si>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</si>
  <si>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>1 м 1 основания</t>
  </si>
  <si>
    <t xml:space="preserve">     Услуги  по вывозу и утилизации листвы, веток, деревьев, скошенной травы , смета и др.</t>
  </si>
  <si>
    <t>АКТ № 51/28-2018</t>
  </si>
  <si>
    <t>"31" марта 2019 г.</t>
  </si>
  <si>
    <t xml:space="preserve">     Отключение системы отопления (консервация)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</si>
  <si>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</si>
  <si>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</si>
  <si>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</si>
  <si>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117 271,55 руб. (Сто семнадцать тысяч двести семьдесят один рубль 55 копеек)</t>
  </si>
  <si>
    <t>Отчет по бюджету № 51/28-2019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</si>
  <si>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</si>
  <si>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</si>
  <si>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</si>
  <si>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</si>
  <si>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</si>
  <si>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</si>
  <si>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</si>
  <si>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</si>
  <si>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</si>
  <si>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</si>
  <si>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</si>
  <si>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>Обслуживание и текущий ремонт инженерного оборудования</t>
  </si>
  <si>
    <t xml:space="preserve">     Замена сборки Д-20 без спускника</t>
  </si>
  <si>
    <t xml:space="preserve">     Замена сборки Д-20 со спускником</t>
  </si>
  <si>
    <t xml:space="preserve">     Изоляция трубопровода матами с совмещенным покрывным  слоем</t>
  </si>
  <si>
    <t>1 м3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</si>
  <si>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</si>
  <si>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</si>
  <si>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Установка заглушек на трубопроводах д. до 50мм</t>
  </si>
  <si>
    <t xml:space="preserve">     Замена задвижки д-32 на НАВАЛ</t>
  </si>
  <si>
    <t xml:space="preserve">     Замена задвижки д-50 на шаровый кран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</si>
  <si>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</si>
  <si>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</si>
  <si>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Перезапуск системы отопления с регулировкой</t>
  </si>
  <si>
    <t xml:space="preserve">     Перемотка сгона со сливом стояка</t>
  </si>
  <si>
    <t>1 соединение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</si>
  <si>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</si>
  <si>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</si>
  <si>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Уплотнение сгонов с применением льняной пряди или асбестового шнура (без разборки сгонов)</t>
  </si>
  <si>
    <t>Обслуживание и текущий ремонт конструктивных элементов</t>
  </si>
  <si>
    <t xml:space="preserve">     Заделка подвальных окон: фанерой</t>
  </si>
  <si>
    <t xml:space="preserve">     Осмотр кровли, чердака, подъездов, подвального помещения -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</si>
  <si>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</si>
  <si>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</si>
  <si>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</si>
  <si>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</si>
  <si>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По договору</t>
  </si>
  <si>
    <t xml:space="preserve">           2. Всего за период с "01"января 2019 г. по "31"декября 2019 г. выполнено работ на общую сумму 126307.41 руб. (Сто двадцать шесть тысяч триста семь рублей 41 копейка)</t>
  </si>
  <si>
    <t>АКТ № 51/28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</si>
  <si>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</si>
  <si>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</si>
  <si>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</si>
  <si>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</si>
  <si>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_______________________:</t>
  </si>
  <si>
    <t xml:space="preserve">                         _________________________________________      ____________________________________</t>
  </si>
  <si>
    <t>Заказчик -         ________________________________________   ______________________________________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</si>
  <si>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__________________________________________________________________________________, 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</si>
  <si>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</si>
  <si>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</si>
  <si>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51/28-2020</t>
  </si>
  <si>
    <t>Период: с 01.01.2020 по 31.12.2020 года.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</si>
  <si>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</si>
  <si>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</si>
  <si>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и текущему ремонту общего имущества в многоквартирном доме № _____, расположенном по адресу: ______________________: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</si>
  <si>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</si>
  <si>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</si>
  <si>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Заделка свища сваркой при длине стыка до 6 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</si>
  <si>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</si>
  <si>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</si>
  <si>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Притирка запорной арматуры без снятия с места.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</si>
  <si>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</si>
  <si>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Установка заглушек на трубопроводах д.  100мм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</si>
  <si>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</si>
  <si>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</si>
  <si>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</si>
  <si>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</si>
  <si>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 СТО в ИТП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</si>
  <si>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</si>
  <si>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</si>
  <si>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</si>
  <si>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Закрытие слуховых окон и люков выхода на кровлю</t>
  </si>
  <si>
    <t xml:space="preserve">     Ремонт (укрепление) конструкций дверей металлических</t>
  </si>
  <si>
    <t>т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</si>
  <si>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</si>
  <si>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</si>
  <si>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</si>
  <si>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Истребование дебиторской задолженности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</si>
  <si>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</si>
  <si>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</si>
  <si>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125734.89 руб. (Сто двадцать пять тысяч семьсот тридцать четыре рубля 89 копеек).</t>
  </si>
  <si>
    <t xml:space="preserve">                         __________________________________________      ____________________________________</t>
  </si>
  <si>
    <t>Отчет по бюджету № 51/28-2021</t>
  </si>
  <si>
    <t>Период: с 01.01.2021 по 31.12.2021 года.</t>
  </si>
  <si>
    <t>31 марта 2022 г.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</si>
  <si>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</si>
  <si>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</si>
  <si>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Ремонт отдельных мест скатной кровли (материалом Ризолит)</t>
  </si>
  <si>
    <t xml:space="preserve">     Установка решеток на окна, радиаторы, приямки</t>
  </si>
  <si>
    <t xml:space="preserve">     Осмотр кровли, чердака, подъездов, подвального помещения - осенний осмотр</t>
  </si>
  <si>
    <t xml:space="preserve">     Очистка воронки и колен от мусора, снега</t>
  </si>
  <si>
    <t xml:space="preserve">     Очистка желобов от мусора: вручную (при расчете 1 кг. мусора = 3 м 1 желоба)</t>
  </si>
  <si>
    <t>м</t>
  </si>
  <si>
    <t>124288.79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</si>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</sst>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;[Red]\-0.0"/>
    <numFmt numFmtId="168" formatCode="0.000;[Red]\-0.000"/>
    <numFmt numFmtId="169" formatCode="0;[Red]\-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6" fillId="0" borderId="0" xfId="2" applyFont="1" applyAlignment="1"/>
    <xf numFmtId="0" fontId="12" fillId="0" borderId="0" xfId="2" applyFont="1" applyBorder="1" applyAlignment="1">
      <alignment horizontal="left"/>
    </xf>
    <xf numFmtId="0" fontId="16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0" fillId="0" borderId="7" xfId="10" quotePrefix="1" applyFont="1" applyBorder="1" applyAlignment="1">
      <alignment vertical="top" wrapText="1"/>
    </xf>
    <xf numFmtId="0" fontId="16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6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24" fillId="0" borderId="16" xfId="0" applyFont="1" applyFill="1" applyBorder="1" applyAlignment="1">
      <alignment vertical="top" wrapText="1"/>
    </xf>
    <xf numFmtId="0" fontId="13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9" fontId="16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0" fontId="25" fillId="0" borderId="0" xfId="0" applyFont="1" applyAlignment="1">
      <alignment vertical="top" wrapText="1"/>
    </xf>
    <xf numFmtId="0" fontId="25" fillId="0" borderId="0" xfId="0" applyFont="1" applyAlignment="1">
      <alignment horizontal="justify" vertical="top"/>
    </xf>
    <xf numFmtId="2" fontId="16" fillId="0" borderId="1" xfId="0" applyNumberFormat="1" applyFont="1" applyFill="1" applyBorder="1" applyAlignment="1">
      <alignment horizontal="center" vertical="center"/>
    </xf>
    <xf numFmtId="0" fontId="20" fillId="0" borderId="0" xfId="6" quotePrefix="1" applyFont="1" applyBorder="1" applyAlignment="1">
      <alignment horizontal="left" vertical="top" wrapText="1"/>
    </xf>
    <xf numFmtId="0" fontId="20" fillId="0" borderId="0" xfId="5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6" fillId="0" borderId="0" xfId="0" applyFont="1"/>
    <xf numFmtId="164" fontId="22" fillId="0" borderId="15" xfId="1" applyFont="1" applyBorder="1" applyAlignment="1">
      <alignment horizontal="center" vertical="top"/>
    </xf>
    <xf numFmtId="164" fontId="22" fillId="0" borderId="15" xfId="1" applyFont="1" applyBorder="1" applyAlignment="1">
      <alignment horizontal="center" vertical="top" wrapText="1"/>
    </xf>
    <xf numFmtId="164" fontId="21" fillId="0" borderId="15" xfId="1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20" fillId="0" borderId="0" xfId="7" applyNumberFormat="1" applyFont="1" applyFill="1" applyBorder="1" applyAlignment="1">
      <alignment horizontal="left" vertical="top" wrapTex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0" fontId="16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center"/>
    </xf>
    <xf numFmtId="164" fontId="4" fillId="0" borderId="0" xfId="1" applyNumberFormat="1" applyFont="1" applyFill="1" applyAlignment="1">
      <alignment horizontal="center" vertical="center"/>
    </xf>
    <xf numFmtId="164" fontId="4" fillId="0" borderId="0" xfId="1" applyNumberFormat="1" applyFont="1" applyFill="1" applyAlignment="1">
      <alignment horizontal="center" vertical="center" wrapText="1"/>
    </xf>
    <xf numFmtId="164" fontId="16" fillId="0" borderId="0" xfId="1" applyNumberFormat="1" applyFont="1" applyFill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8" xfId="0" applyFont="1" applyBorder="1" applyAlignment="1">
      <alignment horizontal="centerContinuous" vertical="center" wrapText="1"/>
    </xf>
    <xf numFmtId="0" fontId="16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20" fillId="0" borderId="0" xfId="9" quotePrefix="1" applyFont="1" applyBorder="1" applyAlignment="1">
      <alignment horizontal="left" vertical="top" wrapText="1"/>
    </xf>
    <xf numFmtId="0" fontId="16" fillId="0" borderId="20" xfId="0" applyFont="1" applyBorder="1" applyAlignment="1">
      <alignment horizontal="centerContinuous" vertical="center" wrapText="1"/>
    </xf>
    <xf numFmtId="0" fontId="16" fillId="0" borderId="22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166" fontId="16" fillId="0" borderId="0" xfId="0" applyNumberFormat="1" applyFont="1" applyAlignment="1">
      <alignment horizontal="justify" vertical="center"/>
    </xf>
    <xf numFmtId="164" fontId="14" fillId="5" borderId="0" xfId="0" applyNumberFormat="1" applyFont="1" applyFill="1" applyAlignment="1">
      <alignment vertical="center" wrapText="1"/>
    </xf>
    <xf numFmtId="164" fontId="16" fillId="5" borderId="0" xfId="0" applyNumberFormat="1" applyFont="1" applyFill="1" applyAlignment="1">
      <alignment vertical="center" wrapText="1"/>
    </xf>
    <xf numFmtId="0" fontId="16" fillId="5" borderId="0" xfId="0" applyFont="1" applyFill="1" applyAlignment="1">
      <alignment horizontal="justify" vertical="center"/>
    </xf>
    <xf numFmtId="0" fontId="16" fillId="5" borderId="0" xfId="0" applyFont="1" applyFill="1" applyAlignment="1">
      <alignment horizontal="justify" vertical="center" wrapText="1"/>
    </xf>
    <xf numFmtId="0" fontId="16" fillId="5" borderId="0" xfId="0" applyFont="1" applyFill="1" applyAlignment="1">
      <alignment vertical="center" wrapText="1"/>
    </xf>
    <xf numFmtId="0" fontId="16" fillId="5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5" borderId="21" xfId="0" applyFont="1" applyFill="1" applyBorder="1" applyAlignment="1">
      <alignment horizontal="left" vertical="center" wrapText="1"/>
    </xf>
    <xf numFmtId="0" fontId="16" fillId="5" borderId="25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166" fontId="16" fillId="5" borderId="1" xfId="0" applyNumberFormat="1" applyFont="1" applyFill="1" applyBorder="1" applyAlignment="1">
      <alignment horizontal="center" vertical="center"/>
    </xf>
    <xf numFmtId="166" fontId="16" fillId="5" borderId="29" xfId="0" applyNumberFormat="1" applyFont="1" applyFill="1" applyBorder="1" applyAlignment="1">
      <alignment horizontal="center" vertical="center"/>
    </xf>
    <xf numFmtId="166" fontId="12" fillId="5" borderId="24" xfId="0" applyNumberFormat="1" applyFont="1" applyFill="1" applyBorder="1" applyAlignment="1">
      <alignment horizontal="center" vertical="center" wrapText="1"/>
    </xf>
    <xf numFmtId="169" fontId="16" fillId="5" borderId="25" xfId="0" applyNumberFormat="1" applyFont="1" applyFill="1" applyBorder="1" applyAlignment="1">
      <alignment horizontal="center" vertical="center"/>
    </xf>
    <xf numFmtId="166" fontId="16" fillId="5" borderId="25" xfId="0" applyNumberFormat="1" applyFont="1" applyFill="1" applyBorder="1" applyAlignment="1">
      <alignment horizontal="center" vertical="center"/>
    </xf>
    <xf numFmtId="167" fontId="16" fillId="5" borderId="25" xfId="0" applyNumberFormat="1" applyFont="1" applyFill="1" applyBorder="1" applyAlignment="1">
      <alignment horizontal="center" vertical="center"/>
    </xf>
    <xf numFmtId="168" fontId="16" fillId="5" borderId="25" xfId="0" applyNumberFormat="1" applyFont="1" applyFill="1" applyBorder="1" applyAlignment="1">
      <alignment horizontal="center" vertical="center"/>
    </xf>
    <xf numFmtId="0" fontId="20" fillId="0" borderId="0" xfId="10" quotePrefix="1" applyFont="1" applyBorder="1" applyAlignment="1">
      <alignment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49" fontId="21" fillId="0" borderId="12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6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8" xfId="0" applyFont="1" applyFill="1" applyBorder="1" applyAlignment="1">
      <alignment horizontal="left" vertical="center"/>
    </xf>
    <xf numFmtId="0" fontId="22" fillId="4" borderId="9" xfId="0" applyFont="1" applyFill="1" applyBorder="1" applyAlignment="1">
      <alignment horizontal="left" vertical="center"/>
    </xf>
    <xf numFmtId="0" fontId="22" fillId="4" borderId="1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164" fontId="16" fillId="0" borderId="0" xfId="1" applyNumberFormat="1" applyFont="1" applyFill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5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24" fillId="5" borderId="23" xfId="0" applyFont="1" applyFill="1" applyBorder="1" applyAlignment="1">
      <alignment horizontal="left" vertical="center" wrapText="1"/>
    </xf>
    <xf numFmtId="0" fontId="24" fillId="5" borderId="3" xfId="0" applyFont="1" applyFill="1" applyBorder="1" applyAlignment="1">
      <alignment horizontal="left" vertical="center" wrapText="1"/>
    </xf>
    <xf numFmtId="0" fontId="24" fillId="5" borderId="4" xfId="0" applyFont="1" applyFill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 wrapText="1"/>
    </xf>
    <xf numFmtId="0" fontId="14" fillId="6" borderId="2" xfId="2" applyFont="1" applyFill="1" applyBorder="1" applyAlignment="1">
      <alignment horizontal="left" vertical="center"/>
    </xf>
    <xf numFmtId="0" fontId="14" fillId="6" borderId="3" xfId="2" applyFont="1" applyFill="1" applyBorder="1" applyAlignment="1">
      <alignment horizontal="left" vertical="center"/>
    </xf>
    <xf numFmtId="0" fontId="14" fillId="6" borderId="4" xfId="2" applyFont="1" applyFill="1" applyBorder="1" applyAlignment="1">
      <alignment horizontal="left" vertical="center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view="pageBreakPreview" topLeftCell="A37" zoomScaleNormal="100" zoomScaleSheetLayoutView="100" workbookViewId="0">
      <selection activeCell="H55" sqref="H5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1" t="s">
        <v>100</v>
      </c>
      <c r="B1" s="161"/>
      <c r="C1" s="161"/>
      <c r="D1" s="161"/>
      <c r="E1" s="161"/>
      <c r="I1" s="3"/>
    </row>
    <row r="2" spans="1:9" ht="29.25" customHeight="1" x14ac:dyDescent="0.2">
      <c r="A2" s="160" t="s">
        <v>101</v>
      </c>
      <c r="B2" s="160"/>
      <c r="C2" s="160"/>
      <c r="D2" s="160"/>
      <c r="E2" s="160"/>
      <c r="I2" s="3"/>
    </row>
    <row r="3" spans="1:9" ht="14.25" x14ac:dyDescent="0.2">
      <c r="A3" s="19" t="s">
        <v>6</v>
      </c>
      <c r="B3" s="20"/>
      <c r="C3" s="20"/>
      <c r="D3" s="162" t="s">
        <v>7</v>
      </c>
      <c r="E3" s="16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25"/>
      <c r="E6" s="25"/>
      <c r="F6" s="3"/>
    </row>
    <row r="7" spans="1:9" ht="15" x14ac:dyDescent="0.2">
      <c r="A7" s="34" t="s">
        <v>56</v>
      </c>
      <c r="B7" s="38" t="s">
        <v>22</v>
      </c>
      <c r="C7" s="38" t="s">
        <v>11</v>
      </c>
      <c r="D7" s="26">
        <f>E7</f>
        <v>1934.56</v>
      </c>
      <c r="E7" s="26">
        <v>1934.56</v>
      </c>
      <c r="G7" s="17"/>
    </row>
    <row r="8" spans="1:9" ht="14.25" x14ac:dyDescent="0.2">
      <c r="A8" s="33" t="s">
        <v>38</v>
      </c>
      <c r="B8" s="37"/>
      <c r="C8" s="37"/>
      <c r="D8" s="25"/>
      <c r="E8" s="25"/>
      <c r="G8" s="17"/>
    </row>
    <row r="9" spans="1:9" ht="15" x14ac:dyDescent="0.2">
      <c r="A9" s="34" t="s">
        <v>57</v>
      </c>
      <c r="B9" s="38">
        <v>560</v>
      </c>
      <c r="C9" s="38" t="s">
        <v>12</v>
      </c>
      <c r="D9" s="26">
        <f>E9/B9</f>
        <v>3.95</v>
      </c>
      <c r="E9" s="26">
        <v>2212</v>
      </c>
      <c r="G9" s="17"/>
    </row>
    <row r="10" spans="1:9" ht="14.25" x14ac:dyDescent="0.2">
      <c r="A10" s="35" t="s">
        <v>55</v>
      </c>
      <c r="B10" s="39"/>
      <c r="C10" s="39"/>
      <c r="D10" s="36"/>
      <c r="E10" s="36"/>
      <c r="G10" s="17"/>
    </row>
    <row r="11" spans="1:9" ht="30" x14ac:dyDescent="0.2">
      <c r="A11" s="34" t="s">
        <v>58</v>
      </c>
      <c r="B11" s="38" t="s">
        <v>22</v>
      </c>
      <c r="C11" s="38" t="s">
        <v>11</v>
      </c>
      <c r="D11" s="26">
        <f>E11</f>
        <v>29762.400000000001</v>
      </c>
      <c r="E11" s="26">
        <v>29762.400000000001</v>
      </c>
      <c r="G11" s="17"/>
    </row>
    <row r="12" spans="1:9" ht="14.25" x14ac:dyDescent="0.2">
      <c r="A12" s="35" t="s">
        <v>39</v>
      </c>
      <c r="B12" s="39"/>
      <c r="C12" s="39"/>
      <c r="D12" s="36"/>
      <c r="E12" s="36"/>
      <c r="G12" s="17"/>
    </row>
    <row r="13" spans="1:9" ht="30" x14ac:dyDescent="0.2">
      <c r="A13" s="34" t="s">
        <v>59</v>
      </c>
      <c r="B13" s="38" t="s">
        <v>24</v>
      </c>
      <c r="C13" s="38" t="s">
        <v>11</v>
      </c>
      <c r="D13" s="26">
        <f>E13</f>
        <v>2107.94</v>
      </c>
      <c r="E13" s="26">
        <v>2107.94</v>
      </c>
      <c r="G13" s="17"/>
    </row>
    <row r="14" spans="1:9" ht="14.25" x14ac:dyDescent="0.2">
      <c r="A14" s="35" t="s">
        <v>40</v>
      </c>
      <c r="B14" s="39"/>
      <c r="C14" s="39"/>
      <c r="D14" s="36"/>
      <c r="E14" s="36"/>
      <c r="G14" s="17"/>
    </row>
    <row r="15" spans="1:9" ht="15" x14ac:dyDescent="0.2">
      <c r="A15" s="34" t="s">
        <v>80</v>
      </c>
      <c r="B15" s="38">
        <v>1</v>
      </c>
      <c r="C15" s="38" t="s">
        <v>81</v>
      </c>
      <c r="D15" s="26">
        <f t="shared" ref="D15:D30" si="0">E15/B15</f>
        <v>67.83</v>
      </c>
      <c r="E15" s="26">
        <v>67.83</v>
      </c>
      <c r="G15" s="17"/>
    </row>
    <row r="16" spans="1:9" ht="15" x14ac:dyDescent="0.2">
      <c r="A16" s="34" t="s">
        <v>60</v>
      </c>
      <c r="B16" s="38">
        <v>1</v>
      </c>
      <c r="C16" s="38" t="s">
        <v>14</v>
      </c>
      <c r="D16" s="26">
        <f t="shared" si="0"/>
        <v>796.94</v>
      </c>
      <c r="E16" s="26">
        <v>796.94</v>
      </c>
      <c r="G16" s="17"/>
    </row>
    <row r="17" spans="1:7" ht="30" x14ac:dyDescent="0.2">
      <c r="A17" s="34" t="s">
        <v>82</v>
      </c>
      <c r="B17" s="38">
        <v>3</v>
      </c>
      <c r="C17" s="38" t="s">
        <v>83</v>
      </c>
      <c r="D17" s="26">
        <f t="shared" si="0"/>
        <v>446.32333333333332</v>
      </c>
      <c r="E17" s="26">
        <v>1338.97</v>
      </c>
      <c r="G17" s="17"/>
    </row>
    <row r="18" spans="1:7" ht="15" x14ac:dyDescent="0.2">
      <c r="A18" s="34" t="s">
        <v>61</v>
      </c>
      <c r="B18" s="38">
        <v>7.0000000000000007E-2</v>
      </c>
      <c r="C18" s="38" t="s">
        <v>15</v>
      </c>
      <c r="D18" s="26">
        <f t="shared" si="0"/>
        <v>4273.2857142857138</v>
      </c>
      <c r="E18" s="26">
        <v>299.13</v>
      </c>
      <c r="G18" s="17"/>
    </row>
    <row r="19" spans="1:7" ht="30" x14ac:dyDescent="0.2">
      <c r="A19" s="34" t="s">
        <v>79</v>
      </c>
      <c r="B19" s="38">
        <v>0.54</v>
      </c>
      <c r="C19" s="38" t="s">
        <v>16</v>
      </c>
      <c r="D19" s="26">
        <f t="shared" si="0"/>
        <v>1453.0555555555554</v>
      </c>
      <c r="E19" s="26">
        <v>784.65</v>
      </c>
      <c r="G19" s="17"/>
    </row>
    <row r="20" spans="1:7" ht="15" x14ac:dyDescent="0.2">
      <c r="A20" s="34" t="s">
        <v>62</v>
      </c>
      <c r="B20" s="38">
        <v>0.03</v>
      </c>
      <c r="C20" s="38" t="s">
        <v>17</v>
      </c>
      <c r="D20" s="26">
        <f t="shared" si="0"/>
        <v>22348.333333333336</v>
      </c>
      <c r="E20" s="26">
        <v>670.45</v>
      </c>
      <c r="G20" s="17"/>
    </row>
    <row r="21" spans="1:7" ht="30" x14ac:dyDescent="0.2">
      <c r="A21" s="34" t="s">
        <v>63</v>
      </c>
      <c r="B21" s="38">
        <v>0.83</v>
      </c>
      <c r="C21" s="38" t="s">
        <v>16</v>
      </c>
      <c r="D21" s="26">
        <f t="shared" si="0"/>
        <v>1559.0963855421687</v>
      </c>
      <c r="E21" s="26">
        <v>1294.05</v>
      </c>
      <c r="G21" s="17"/>
    </row>
    <row r="22" spans="1:7" ht="15" x14ac:dyDescent="0.2">
      <c r="A22" s="34" t="s">
        <v>64</v>
      </c>
      <c r="B22" s="38">
        <v>0.03</v>
      </c>
      <c r="C22" s="38" t="s">
        <v>18</v>
      </c>
      <c r="D22" s="26">
        <f t="shared" si="0"/>
        <v>21152.666666666668</v>
      </c>
      <c r="E22" s="26">
        <v>634.58000000000004</v>
      </c>
      <c r="G22" s="17"/>
    </row>
    <row r="23" spans="1:7" ht="30" x14ac:dyDescent="0.2">
      <c r="A23" s="34" t="s">
        <v>65</v>
      </c>
      <c r="B23" s="38">
        <v>1</v>
      </c>
      <c r="C23" s="38" t="s">
        <v>14</v>
      </c>
      <c r="D23" s="26">
        <f t="shared" si="0"/>
        <v>384.58</v>
      </c>
      <c r="E23" s="26">
        <v>384.58</v>
      </c>
      <c r="G23" s="17"/>
    </row>
    <row r="24" spans="1:7" ht="30" x14ac:dyDescent="0.2">
      <c r="A24" s="34" t="s">
        <v>66</v>
      </c>
      <c r="B24" s="38">
        <v>7</v>
      </c>
      <c r="C24" s="38" t="s">
        <v>19</v>
      </c>
      <c r="D24" s="26">
        <f t="shared" si="0"/>
        <v>183.53571428571428</v>
      </c>
      <c r="E24" s="26">
        <v>1284.75</v>
      </c>
      <c r="G24" s="17"/>
    </row>
    <row r="25" spans="1:7" ht="15" x14ac:dyDescent="0.2">
      <c r="A25" s="34" t="s">
        <v>84</v>
      </c>
      <c r="B25" s="38">
        <v>2</v>
      </c>
      <c r="C25" s="38" t="s">
        <v>81</v>
      </c>
      <c r="D25" s="26">
        <f t="shared" si="0"/>
        <v>53.055</v>
      </c>
      <c r="E25" s="26">
        <v>106.11</v>
      </c>
      <c r="G25" s="17"/>
    </row>
    <row r="26" spans="1:7" ht="15" x14ac:dyDescent="0.2">
      <c r="A26" s="34" t="s">
        <v>67</v>
      </c>
      <c r="B26" s="38">
        <v>1</v>
      </c>
      <c r="C26" s="38" t="s">
        <v>13</v>
      </c>
      <c r="D26" s="26">
        <f t="shared" si="0"/>
        <v>3369.27</v>
      </c>
      <c r="E26" s="26">
        <v>3369.27</v>
      </c>
      <c r="G26" s="17"/>
    </row>
    <row r="27" spans="1:7" ht="15" x14ac:dyDescent="0.2">
      <c r="A27" s="34" t="s">
        <v>85</v>
      </c>
      <c r="B27" s="38">
        <v>5453</v>
      </c>
      <c r="C27" s="38" t="s">
        <v>86</v>
      </c>
      <c r="D27" s="26">
        <f t="shared" si="0"/>
        <v>1.1750100861910875</v>
      </c>
      <c r="E27" s="26">
        <v>6407.33</v>
      </c>
      <c r="G27" s="17"/>
    </row>
    <row r="28" spans="1:7" ht="30" x14ac:dyDescent="0.2">
      <c r="A28" s="34" t="s">
        <v>68</v>
      </c>
      <c r="B28" s="38">
        <v>1</v>
      </c>
      <c r="C28" s="38" t="s">
        <v>20</v>
      </c>
      <c r="D28" s="26">
        <f t="shared" si="0"/>
        <v>519.09</v>
      </c>
      <c r="E28" s="26">
        <v>519.09</v>
      </c>
      <c r="G28" s="17"/>
    </row>
    <row r="29" spans="1:7" ht="15" x14ac:dyDescent="0.2">
      <c r="A29" s="34" t="s">
        <v>69</v>
      </c>
      <c r="B29" s="38">
        <v>29</v>
      </c>
      <c r="C29" s="38" t="s">
        <v>20</v>
      </c>
      <c r="D29" s="26">
        <f t="shared" si="0"/>
        <v>226.99034482758623</v>
      </c>
      <c r="E29" s="26">
        <v>6582.72</v>
      </c>
      <c r="G29" s="17"/>
    </row>
    <row r="30" spans="1:7" ht="15" x14ac:dyDescent="0.2">
      <c r="A30" s="34" t="s">
        <v>91</v>
      </c>
      <c r="B30" s="38">
        <v>1</v>
      </c>
      <c r="C30" s="38" t="s">
        <v>92</v>
      </c>
      <c r="D30" s="26">
        <f t="shared" si="0"/>
        <v>283.82</v>
      </c>
      <c r="E30" s="26">
        <v>283.82</v>
      </c>
      <c r="G30" s="17"/>
    </row>
    <row r="31" spans="1:7" ht="14.25" x14ac:dyDescent="0.2">
      <c r="A31" s="35" t="s">
        <v>41</v>
      </c>
      <c r="B31" s="39"/>
      <c r="C31" s="39"/>
      <c r="D31" s="36"/>
      <c r="E31" s="36"/>
      <c r="G31" s="17"/>
    </row>
    <row r="32" spans="1:7" ht="15" x14ac:dyDescent="0.2">
      <c r="A32" s="34" t="s">
        <v>87</v>
      </c>
      <c r="B32" s="38">
        <v>0.04</v>
      </c>
      <c r="C32" s="38" t="s">
        <v>17</v>
      </c>
      <c r="D32" s="26">
        <f t="shared" ref="D32:D35" si="1">E32/B32</f>
        <v>21655.25</v>
      </c>
      <c r="E32" s="26">
        <v>866.21</v>
      </c>
      <c r="G32" s="17"/>
    </row>
    <row r="33" spans="1:7" ht="30" x14ac:dyDescent="0.2">
      <c r="A33" s="34" t="s">
        <v>70</v>
      </c>
      <c r="B33" s="38">
        <v>0.71799999999999997</v>
      </c>
      <c r="C33" s="38" t="s">
        <v>16</v>
      </c>
      <c r="D33" s="26">
        <f t="shared" si="1"/>
        <v>1557.0612813370474</v>
      </c>
      <c r="E33" s="26">
        <v>1117.97</v>
      </c>
      <c r="G33" s="17"/>
    </row>
    <row r="34" spans="1:7" ht="30" x14ac:dyDescent="0.2">
      <c r="A34" s="34" t="s">
        <v>97</v>
      </c>
      <c r="B34" s="38">
        <v>30</v>
      </c>
      <c r="C34" s="38" t="s">
        <v>71</v>
      </c>
      <c r="D34" s="26">
        <f t="shared" si="1"/>
        <v>94.564666666666668</v>
      </c>
      <c r="E34" s="26">
        <v>2836.94</v>
      </c>
      <c r="G34" s="17"/>
    </row>
    <row r="35" spans="1:7" ht="15" x14ac:dyDescent="0.2">
      <c r="A35" s="34" t="s">
        <v>88</v>
      </c>
      <c r="B35" s="38">
        <v>46</v>
      </c>
      <c r="C35" s="38" t="s">
        <v>71</v>
      </c>
      <c r="D35" s="26">
        <f t="shared" si="1"/>
        <v>39.858260869565221</v>
      </c>
      <c r="E35" s="26">
        <v>1833.48</v>
      </c>
      <c r="G35" s="17"/>
    </row>
    <row r="36" spans="1:7" ht="14.25" x14ac:dyDescent="0.2">
      <c r="A36" s="35" t="s">
        <v>42</v>
      </c>
      <c r="B36" s="39"/>
      <c r="C36" s="39"/>
      <c r="D36" s="36"/>
      <c r="E36" s="36"/>
      <c r="G36" s="17"/>
    </row>
    <row r="37" spans="1:7" ht="45" x14ac:dyDescent="0.2">
      <c r="A37" s="34" t="s">
        <v>102</v>
      </c>
      <c r="B37" s="38">
        <v>1</v>
      </c>
      <c r="C37" s="38" t="s">
        <v>89</v>
      </c>
      <c r="D37" s="26">
        <f t="shared" ref="D37:D40" si="2">E37/B37</f>
        <v>721.39</v>
      </c>
      <c r="E37" s="26">
        <v>721.39</v>
      </c>
      <c r="G37" s="17"/>
    </row>
    <row r="38" spans="1:7" ht="30" x14ac:dyDescent="0.2">
      <c r="A38" s="34" t="s">
        <v>103</v>
      </c>
      <c r="B38" s="38">
        <v>1</v>
      </c>
      <c r="C38" s="38" t="s">
        <v>13</v>
      </c>
      <c r="D38" s="26">
        <f t="shared" si="2"/>
        <v>366.25</v>
      </c>
      <c r="E38" s="26">
        <v>366.25</v>
      </c>
      <c r="G38" s="17"/>
    </row>
    <row r="39" spans="1:7" ht="45" x14ac:dyDescent="0.2">
      <c r="A39" s="34" t="s">
        <v>93</v>
      </c>
      <c r="B39" s="38">
        <v>1</v>
      </c>
      <c r="C39" s="38" t="s">
        <v>89</v>
      </c>
      <c r="D39" s="26">
        <f t="shared" si="2"/>
        <v>792.38</v>
      </c>
      <c r="E39" s="26">
        <v>792.38</v>
      </c>
      <c r="G39" s="17"/>
    </row>
    <row r="40" spans="1:7" ht="30" x14ac:dyDescent="0.2">
      <c r="A40" s="34" t="s">
        <v>104</v>
      </c>
      <c r="B40" s="38">
        <v>1</v>
      </c>
      <c r="C40" s="38" t="s">
        <v>13</v>
      </c>
      <c r="D40" s="26">
        <f t="shared" si="2"/>
        <v>656.97</v>
      </c>
      <c r="E40" s="26">
        <v>656.97</v>
      </c>
      <c r="G40" s="17"/>
    </row>
    <row r="41" spans="1:7" ht="14.25" x14ac:dyDescent="0.2">
      <c r="A41" s="35" t="s">
        <v>43</v>
      </c>
      <c r="B41" s="39"/>
      <c r="C41" s="39"/>
      <c r="D41" s="36"/>
      <c r="E41" s="36"/>
      <c r="G41" s="17"/>
    </row>
    <row r="42" spans="1:7" ht="30" x14ac:dyDescent="0.2">
      <c r="A42" s="34" t="s">
        <v>72</v>
      </c>
      <c r="B42" s="38">
        <v>0.04</v>
      </c>
      <c r="C42" s="38" t="s">
        <v>18</v>
      </c>
      <c r="D42" s="26">
        <f t="shared" ref="D42:D44" si="3">E42/B42</f>
        <v>4679.25</v>
      </c>
      <c r="E42" s="26">
        <v>187.17</v>
      </c>
      <c r="G42" s="17"/>
    </row>
    <row r="43" spans="1:7" ht="30" x14ac:dyDescent="0.2">
      <c r="A43" s="34" t="s">
        <v>73</v>
      </c>
      <c r="B43" s="38">
        <v>0.01</v>
      </c>
      <c r="C43" s="38" t="s">
        <v>18</v>
      </c>
      <c r="D43" s="26">
        <f t="shared" si="3"/>
        <v>20694</v>
      </c>
      <c r="E43" s="26">
        <v>206.94</v>
      </c>
      <c r="G43" s="17"/>
    </row>
    <row r="44" spans="1:7" ht="17.25" customHeight="1" x14ac:dyDescent="0.2">
      <c r="A44" s="34" t="s">
        <v>105</v>
      </c>
      <c r="B44" s="38">
        <v>4.8000000000000001E-2</v>
      </c>
      <c r="C44" s="38" t="s">
        <v>94</v>
      </c>
      <c r="D44" s="26">
        <f t="shared" si="3"/>
        <v>2284.583333333333</v>
      </c>
      <c r="E44" s="26">
        <v>109.66</v>
      </c>
      <c r="G44" s="17"/>
    </row>
    <row r="45" spans="1:7" ht="14.25" x14ac:dyDescent="0.2">
      <c r="A45" s="35" t="s">
        <v>44</v>
      </c>
      <c r="B45" s="39"/>
      <c r="C45" s="39"/>
      <c r="D45" s="36"/>
      <c r="E45" s="36"/>
      <c r="G45" s="17"/>
    </row>
    <row r="46" spans="1:7" ht="15" x14ac:dyDescent="0.2">
      <c r="A46" s="34" t="s">
        <v>74</v>
      </c>
      <c r="B46" s="38" t="s">
        <v>23</v>
      </c>
      <c r="C46" s="38" t="s">
        <v>11</v>
      </c>
      <c r="D46" s="26">
        <f>E46</f>
        <v>800</v>
      </c>
      <c r="E46" s="26">
        <v>800</v>
      </c>
      <c r="G46" s="17"/>
    </row>
    <row r="47" spans="1:7" ht="14.25" x14ac:dyDescent="0.2">
      <c r="A47" s="35" t="s">
        <v>9</v>
      </c>
      <c r="B47" s="39"/>
      <c r="C47" s="39"/>
      <c r="D47" s="36"/>
      <c r="E47" s="36"/>
      <c r="G47" s="17"/>
    </row>
    <row r="48" spans="1:7" ht="15" x14ac:dyDescent="0.2">
      <c r="A48" s="34" t="s">
        <v>75</v>
      </c>
      <c r="B48" s="38" t="s">
        <v>90</v>
      </c>
      <c r="C48" s="38" t="s">
        <v>12</v>
      </c>
      <c r="D48" s="26">
        <f>E48</f>
        <v>37500.620000000003</v>
      </c>
      <c r="E48" s="26">
        <v>37500.620000000003</v>
      </c>
      <c r="G48" s="17"/>
    </row>
    <row r="49" spans="1:7" ht="14.25" x14ac:dyDescent="0.2">
      <c r="A49" s="35" t="s">
        <v>95</v>
      </c>
      <c r="B49" s="39"/>
      <c r="C49" s="39"/>
      <c r="D49" s="36"/>
      <c r="E49" s="36"/>
      <c r="G49" s="17"/>
    </row>
    <row r="50" spans="1:7" ht="15" x14ac:dyDescent="0.2">
      <c r="A50" s="34" t="s">
        <v>96</v>
      </c>
      <c r="B50" s="38">
        <v>335.5</v>
      </c>
      <c r="C50" s="38" t="s">
        <v>12</v>
      </c>
      <c r="D50" s="26">
        <f>E50/B50</f>
        <v>7.0499850968703424</v>
      </c>
      <c r="E50" s="26">
        <v>2365.27</v>
      </c>
      <c r="G50" s="17"/>
    </row>
    <row r="51" spans="1:7" ht="14.25" x14ac:dyDescent="0.2">
      <c r="A51" s="35" t="s">
        <v>10</v>
      </c>
      <c r="B51" s="39"/>
      <c r="C51" s="39"/>
      <c r="D51" s="36"/>
      <c r="E51" s="36"/>
      <c r="G51" s="17"/>
    </row>
    <row r="52" spans="1:7" ht="15" x14ac:dyDescent="0.2">
      <c r="A52" s="34" t="s">
        <v>76</v>
      </c>
      <c r="B52" s="38" t="s">
        <v>22</v>
      </c>
      <c r="C52" s="38" t="s">
        <v>11</v>
      </c>
      <c r="D52" s="26">
        <f>E52</f>
        <v>13497.25</v>
      </c>
      <c r="E52" s="26">
        <v>13497.25</v>
      </c>
      <c r="G52" s="17"/>
    </row>
    <row r="53" spans="1:7" ht="14.25" x14ac:dyDescent="0.2">
      <c r="A53" s="22" t="s">
        <v>25</v>
      </c>
      <c r="B53" s="23"/>
      <c r="C53" s="22"/>
      <c r="D53" s="23"/>
      <c r="E53" s="24">
        <f>SUM(E7:E52)</f>
        <v>124699.67000000003</v>
      </c>
    </row>
    <row r="55" spans="1:7" ht="15" x14ac:dyDescent="0.2">
      <c r="A55" s="163" t="s">
        <v>31</v>
      </c>
      <c r="B55" s="163"/>
      <c r="C55" s="163"/>
      <c r="D55" s="163"/>
      <c r="E55" s="163"/>
    </row>
    <row r="56" spans="1:7" ht="15" x14ac:dyDescent="0.2">
      <c r="A56" s="163" t="s">
        <v>106</v>
      </c>
      <c r="B56" s="163"/>
      <c r="C56" s="163"/>
      <c r="D56" s="163"/>
      <c r="E56" s="163"/>
    </row>
    <row r="57" spans="1:7" ht="15" x14ac:dyDescent="0.2">
      <c r="A57" s="163" t="s">
        <v>32</v>
      </c>
      <c r="B57" s="163"/>
      <c r="C57" s="163"/>
      <c r="D57" s="163"/>
      <c r="E57" s="163"/>
    </row>
    <row r="58" spans="1:7" ht="15" x14ac:dyDescent="0.2">
      <c r="A58" s="163" t="s">
        <v>33</v>
      </c>
      <c r="B58" s="163"/>
      <c r="C58" s="163"/>
      <c r="D58" s="163"/>
      <c r="E58" s="163"/>
    </row>
    <row r="59" spans="1:7" ht="15" customHeight="1" x14ac:dyDescent="0.2">
      <c r="A59" s="166" t="s">
        <v>77</v>
      </c>
      <c r="B59" s="166"/>
      <c r="C59" s="166"/>
      <c r="D59" s="166"/>
      <c r="E59" s="166"/>
    </row>
    <row r="60" spans="1:7" ht="15" x14ac:dyDescent="0.2">
      <c r="A60" s="166" t="s">
        <v>78</v>
      </c>
      <c r="B60" s="166"/>
      <c r="C60" s="166"/>
      <c r="D60" s="166"/>
      <c r="E60" s="166"/>
    </row>
    <row r="61" spans="1:7" ht="15" x14ac:dyDescent="0.2">
      <c r="A61" s="32"/>
      <c r="B61" s="32"/>
      <c r="C61" s="32"/>
      <c r="D61" s="32"/>
      <c r="E61" s="32"/>
    </row>
    <row r="62" spans="1:7" ht="15" x14ac:dyDescent="0.25">
      <c r="A62" s="5" t="s">
        <v>26</v>
      </c>
      <c r="B62" s="2"/>
      <c r="C62" s="2"/>
      <c r="D62" s="2"/>
      <c r="E62" s="2"/>
    </row>
    <row r="63" spans="1:7" ht="15" x14ac:dyDescent="0.25">
      <c r="A63" s="5"/>
      <c r="B63" s="2"/>
      <c r="C63" s="2" t="s">
        <v>21</v>
      </c>
      <c r="D63" s="2" t="s">
        <v>21</v>
      </c>
      <c r="E63" s="2"/>
    </row>
    <row r="64" spans="1:7" ht="15" x14ac:dyDescent="0.2">
      <c r="A64" s="167" t="s">
        <v>51</v>
      </c>
      <c r="B64" s="167"/>
      <c r="C64" s="165" t="s">
        <v>30</v>
      </c>
      <c r="D64" s="165"/>
      <c r="E64" s="4"/>
    </row>
    <row r="65" spans="1:5" ht="15" x14ac:dyDescent="0.25">
      <c r="A65" s="165" t="s">
        <v>52</v>
      </c>
      <c r="B65" s="165"/>
      <c r="C65" s="164" t="s">
        <v>27</v>
      </c>
      <c r="D65" s="164"/>
      <c r="E65" s="2"/>
    </row>
    <row r="66" spans="1:5" ht="15" x14ac:dyDescent="0.25">
      <c r="A66" s="5"/>
      <c r="B66" s="2"/>
      <c r="C66" s="2"/>
      <c r="D66" s="2"/>
      <c r="E66" s="2"/>
    </row>
    <row r="67" spans="1:5" ht="15" x14ac:dyDescent="0.25">
      <c r="A67" s="167" t="s">
        <v>29</v>
      </c>
      <c r="B67" s="167"/>
      <c r="C67" s="165" t="s">
        <v>30</v>
      </c>
      <c r="D67" s="165"/>
      <c r="E67" s="2"/>
    </row>
    <row r="68" spans="1:5" ht="15" x14ac:dyDescent="0.25">
      <c r="A68" s="12" t="s">
        <v>28</v>
      </c>
      <c r="B68" s="4"/>
      <c r="C68" s="164" t="s">
        <v>27</v>
      </c>
      <c r="D68" s="164"/>
      <c r="E68" s="2"/>
    </row>
    <row r="69" spans="1:5" ht="15" x14ac:dyDescent="0.25">
      <c r="A69" s="2"/>
      <c r="B69" s="2"/>
      <c r="C69" s="2"/>
      <c r="D69" s="2"/>
      <c r="E69" s="2"/>
    </row>
  </sheetData>
  <mergeCells count="16">
    <mergeCell ref="A2:E2"/>
    <mergeCell ref="A1:E1"/>
    <mergeCell ref="D3:E3"/>
    <mergeCell ref="A55:E55"/>
    <mergeCell ref="C68:D68"/>
    <mergeCell ref="C65:D65"/>
    <mergeCell ref="C64:D64"/>
    <mergeCell ref="C67:D67"/>
    <mergeCell ref="A56:E56"/>
    <mergeCell ref="A57:E57"/>
    <mergeCell ref="A58:E58"/>
    <mergeCell ref="A60:E60"/>
    <mergeCell ref="A65:B65"/>
    <mergeCell ref="A59:E59"/>
    <mergeCell ref="A64:B64"/>
    <mergeCell ref="A67:B6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="90" zoomScaleNormal="100" zoomScaleSheetLayoutView="90" workbookViewId="0">
      <selection activeCell="E22" sqref="E22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68" t="s">
        <v>98</v>
      </c>
      <c r="B1" s="168"/>
      <c r="C1" s="168"/>
      <c r="D1" s="168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73"/>
      <c r="D3" s="173"/>
    </row>
    <row r="4" spans="1:4" x14ac:dyDescent="0.25">
      <c r="A4" s="7"/>
      <c r="B4" s="8"/>
      <c r="C4" s="11"/>
      <c r="D4" s="11"/>
    </row>
    <row r="5" spans="1:4" x14ac:dyDescent="0.25">
      <c r="A5" s="27" t="s">
        <v>34</v>
      </c>
      <c r="B5" s="27" t="s">
        <v>35</v>
      </c>
      <c r="C5" s="28" t="s">
        <v>36</v>
      </c>
      <c r="D5" s="28" t="s">
        <v>37</v>
      </c>
    </row>
    <row r="6" spans="1:4" x14ac:dyDescent="0.25">
      <c r="A6" s="40" t="s">
        <v>54</v>
      </c>
      <c r="B6" s="31"/>
      <c r="C6" s="41"/>
      <c r="D6" s="41">
        <v>6295.63</v>
      </c>
    </row>
    <row r="7" spans="1:4" x14ac:dyDescent="0.25">
      <c r="A7" s="18" t="s">
        <v>49</v>
      </c>
      <c r="B7" s="29" t="s">
        <v>21</v>
      </c>
      <c r="C7" s="29">
        <v>105210.12</v>
      </c>
      <c r="D7" s="29">
        <v>109139.17</v>
      </c>
    </row>
    <row r="8" spans="1:4" x14ac:dyDescent="0.25">
      <c r="A8" s="18" t="s">
        <v>53</v>
      </c>
      <c r="B8" s="29" t="s">
        <v>21</v>
      </c>
      <c r="C8" s="29">
        <v>29762.400000000001</v>
      </c>
      <c r="D8" s="29">
        <v>32882.68</v>
      </c>
    </row>
    <row r="9" spans="1:4" x14ac:dyDescent="0.25">
      <c r="A9" s="18" t="s">
        <v>8</v>
      </c>
      <c r="B9" s="29">
        <f>Акт!E7</f>
        <v>1934.56</v>
      </c>
      <c r="C9" s="29" t="s">
        <v>21</v>
      </c>
      <c r="D9" s="29" t="s">
        <v>21</v>
      </c>
    </row>
    <row r="10" spans="1:4" x14ac:dyDescent="0.25">
      <c r="A10" s="18" t="s">
        <v>38</v>
      </c>
      <c r="B10" s="29">
        <f>Акт!E9</f>
        <v>2212</v>
      </c>
      <c r="C10" s="29" t="s">
        <v>21</v>
      </c>
      <c r="D10" s="29" t="s">
        <v>21</v>
      </c>
    </row>
    <row r="11" spans="1:4" x14ac:dyDescent="0.25">
      <c r="A11" s="18" t="s">
        <v>55</v>
      </c>
      <c r="B11" s="29">
        <f>Акт!E11</f>
        <v>29762.400000000001</v>
      </c>
      <c r="C11" s="29" t="s">
        <v>21</v>
      </c>
      <c r="D11" s="29" t="s">
        <v>21</v>
      </c>
    </row>
    <row r="12" spans="1:4" ht="25.5" x14ac:dyDescent="0.25">
      <c r="A12" s="18" t="s">
        <v>39</v>
      </c>
      <c r="B12" s="29">
        <f>Акт!E13</f>
        <v>2107.94</v>
      </c>
      <c r="C12" s="29" t="s">
        <v>21</v>
      </c>
      <c r="D12" s="29" t="s">
        <v>21</v>
      </c>
    </row>
    <row r="13" spans="1:4" x14ac:dyDescent="0.25">
      <c r="A13" s="18" t="s">
        <v>40</v>
      </c>
      <c r="B13" s="29">
        <f>SUM(Акт!E15:E30)</f>
        <v>24824.27</v>
      </c>
      <c r="C13" s="29" t="s">
        <v>21</v>
      </c>
      <c r="D13" s="29" t="s">
        <v>21</v>
      </c>
    </row>
    <row r="14" spans="1:4" x14ac:dyDescent="0.25">
      <c r="A14" s="18" t="s">
        <v>41</v>
      </c>
      <c r="B14" s="29">
        <f>SUM(Акт!E32:E35)</f>
        <v>6654.6</v>
      </c>
      <c r="C14" s="29" t="s">
        <v>21</v>
      </c>
      <c r="D14" s="29" t="s">
        <v>21</v>
      </c>
    </row>
    <row r="15" spans="1:4" x14ac:dyDescent="0.25">
      <c r="A15" s="18" t="s">
        <v>42</v>
      </c>
      <c r="B15" s="29">
        <f>SUM(Акт!E37:E40)</f>
        <v>2536.9899999999998</v>
      </c>
      <c r="C15" s="29" t="s">
        <v>21</v>
      </c>
      <c r="D15" s="29" t="s">
        <v>21</v>
      </c>
    </row>
    <row r="16" spans="1:4" x14ac:dyDescent="0.25">
      <c r="A16" s="18" t="s">
        <v>43</v>
      </c>
      <c r="B16" s="29">
        <f>SUM(Акт!E42:E44)</f>
        <v>503.77</v>
      </c>
      <c r="C16" s="29" t="s">
        <v>21</v>
      </c>
      <c r="D16" s="29" t="s">
        <v>21</v>
      </c>
    </row>
    <row r="17" spans="1:5" x14ac:dyDescent="0.25">
      <c r="A17" s="18" t="s">
        <v>44</v>
      </c>
      <c r="B17" s="29">
        <f>Акт!E46</f>
        <v>800</v>
      </c>
      <c r="C17" s="29" t="s">
        <v>21</v>
      </c>
      <c r="D17" s="29" t="s">
        <v>21</v>
      </c>
    </row>
    <row r="18" spans="1:5" x14ac:dyDescent="0.25">
      <c r="A18" s="18" t="s">
        <v>9</v>
      </c>
      <c r="B18" s="29">
        <f>Акт!E48</f>
        <v>37500.620000000003</v>
      </c>
      <c r="C18" s="29" t="s">
        <v>21</v>
      </c>
      <c r="D18" s="29" t="s">
        <v>21</v>
      </c>
    </row>
    <row r="19" spans="1:5" x14ac:dyDescent="0.25">
      <c r="A19" s="18" t="s">
        <v>95</v>
      </c>
      <c r="B19" s="29">
        <f>Акт!E50</f>
        <v>2365.27</v>
      </c>
      <c r="C19" s="29" t="s">
        <v>21</v>
      </c>
      <c r="D19" s="29" t="s">
        <v>21</v>
      </c>
    </row>
    <row r="20" spans="1:5" x14ac:dyDescent="0.25">
      <c r="A20" s="18" t="s">
        <v>10</v>
      </c>
      <c r="B20" s="29">
        <f>Акт!E52</f>
        <v>13497.25</v>
      </c>
      <c r="C20" s="29" t="s">
        <v>21</v>
      </c>
      <c r="D20" s="29" t="s">
        <v>21</v>
      </c>
    </row>
    <row r="21" spans="1:5" x14ac:dyDescent="0.25">
      <c r="A21" s="30" t="s">
        <v>25</v>
      </c>
      <c r="B21" s="31">
        <f t="shared" ref="B21:C21" si="0">SUM(B7:B20)</f>
        <v>124699.67000000003</v>
      </c>
      <c r="C21" s="31">
        <f t="shared" si="0"/>
        <v>134972.51999999999</v>
      </c>
      <c r="D21" s="31">
        <f>SUM(D7:D20)</f>
        <v>142021.85</v>
      </c>
    </row>
    <row r="22" spans="1:5" ht="25.5" customHeight="1" x14ac:dyDescent="0.25">
      <c r="A22" s="169" t="s">
        <v>107</v>
      </c>
      <c r="B22" s="170"/>
      <c r="C22" s="170"/>
      <c r="D22" s="171"/>
      <c r="E22" s="42">
        <f>D21-D6-B21</f>
        <v>11026.549999999974</v>
      </c>
    </row>
    <row r="23" spans="1:5" s="10" customFormat="1" ht="24.75" customHeight="1" x14ac:dyDescent="0.25">
      <c r="A23" s="172" t="s">
        <v>99</v>
      </c>
      <c r="B23" s="172"/>
      <c r="C23" s="172"/>
      <c r="D23" s="172"/>
    </row>
    <row r="24" spans="1:5" s="10" customFormat="1" x14ac:dyDescent="0.25">
      <c r="A24" s="2"/>
      <c r="B24" s="2"/>
      <c r="C24" s="2"/>
      <c r="D24" s="2"/>
    </row>
    <row r="25" spans="1:5" s="10" customFormat="1" ht="24.75" customHeight="1" x14ac:dyDescent="0.25">
      <c r="A25" s="9" t="s">
        <v>47</v>
      </c>
      <c r="B25" s="8"/>
      <c r="C25" s="8"/>
      <c r="D25" s="6"/>
    </row>
    <row r="26" spans="1:5" x14ac:dyDescent="0.25">
      <c r="A26" s="8" t="s">
        <v>48</v>
      </c>
      <c r="B26" s="8"/>
      <c r="C26" s="8"/>
      <c r="D26" s="6"/>
    </row>
    <row r="27" spans="1:5" ht="22.5" customHeight="1" x14ac:dyDescent="0.25">
      <c r="A27" s="9" t="s">
        <v>45</v>
      </c>
      <c r="B27" s="8"/>
      <c r="C27" s="8"/>
      <c r="D27" s="6"/>
    </row>
    <row r="28" spans="1:5" ht="22.5" customHeight="1" x14ac:dyDescent="0.25">
      <c r="A28" s="9" t="s">
        <v>46</v>
      </c>
      <c r="B28" s="8"/>
      <c r="C28" s="8"/>
      <c r="D28" s="6"/>
    </row>
    <row r="29" spans="1:5" ht="22.5" customHeight="1" x14ac:dyDescent="0.25">
      <c r="A29" s="1"/>
      <c r="B29" s="1"/>
      <c r="C29" s="1"/>
    </row>
    <row r="30" spans="1:5" ht="22.5" customHeight="1" x14ac:dyDescent="0.25"/>
  </sheetData>
  <mergeCells count="4">
    <mergeCell ref="A1:D1"/>
    <mergeCell ref="A22:D22"/>
    <mergeCell ref="A23:D23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K31" sqref="K3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8" t="s">
        <v>132</v>
      </c>
      <c r="B1" s="168"/>
      <c r="C1" s="168"/>
      <c r="D1" s="168"/>
      <c r="E1" s="168"/>
      <c r="F1" s="168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108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2" t="s">
        <v>109</v>
      </c>
      <c r="B5" s="182"/>
      <c r="C5" s="182"/>
      <c r="D5" s="182"/>
      <c r="E5" s="182"/>
      <c r="F5" s="18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4" t="s">
        <v>110</v>
      </c>
      <c r="B6" s="93">
        <v>4</v>
      </c>
      <c r="C6" s="94" t="s">
        <v>111</v>
      </c>
      <c r="D6" s="95">
        <v>1240.0999999999999</v>
      </c>
      <c r="E6" s="94" t="s">
        <v>112</v>
      </c>
      <c r="F6" s="96">
        <v>591.79999999999995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3"/>
      <c r="R6" s="184"/>
      <c r="S6" s="58"/>
    </row>
    <row r="7" spans="1:19" s="61" customFormat="1" ht="32.25" customHeight="1" x14ac:dyDescent="0.25">
      <c r="A7" s="94" t="s">
        <v>113</v>
      </c>
      <c r="B7" s="93">
        <v>2</v>
      </c>
      <c r="C7" s="94" t="s">
        <v>114</v>
      </c>
      <c r="D7" s="95">
        <v>0</v>
      </c>
      <c r="E7" s="94" t="s">
        <v>115</v>
      </c>
      <c r="F7" s="96">
        <v>383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3"/>
      <c r="R7" s="185"/>
      <c r="S7" s="60"/>
    </row>
    <row r="8" spans="1:19" s="61" customFormat="1" ht="33.75" customHeight="1" x14ac:dyDescent="0.25">
      <c r="A8" s="67" t="s">
        <v>116</v>
      </c>
      <c r="B8" s="93">
        <v>8</v>
      </c>
      <c r="C8" s="94" t="s">
        <v>117</v>
      </c>
      <c r="D8" s="96">
        <v>136.19999999999999</v>
      </c>
      <c r="E8" s="94" t="s">
        <v>118</v>
      </c>
      <c r="F8" s="96">
        <v>335.5</v>
      </c>
      <c r="G8" s="50"/>
      <c r="H8" s="52"/>
      <c r="I8" s="53"/>
      <c r="J8" s="54"/>
      <c r="K8" s="63"/>
      <c r="L8" s="56"/>
      <c r="M8" s="56"/>
      <c r="N8" s="56"/>
      <c r="O8" s="56"/>
      <c r="P8" s="57"/>
      <c r="Q8" s="183"/>
      <c r="R8" s="184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63"/>
      <c r="L9" s="56"/>
      <c r="M9" s="56"/>
      <c r="N9" s="56"/>
      <c r="O9" s="56"/>
      <c r="P9" s="50"/>
      <c r="Q9" s="63"/>
      <c r="R9" s="6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6" t="s">
        <v>119</v>
      </c>
      <c r="B11" s="187"/>
      <c r="C11" s="187"/>
      <c r="D11" s="187"/>
      <c r="E11" s="188"/>
      <c r="F11" s="72" t="s">
        <v>120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7" customFormat="1" ht="30" customHeight="1" x14ac:dyDescent="0.25">
      <c r="A12" s="175" t="s">
        <v>207</v>
      </c>
      <c r="B12" s="176"/>
      <c r="C12" s="176"/>
      <c r="D12" s="176"/>
      <c r="E12" s="177"/>
      <c r="F12" s="99">
        <v>11026.549999999974</v>
      </c>
    </row>
    <row r="13" spans="1:19" s="97" customFormat="1" ht="30" customHeight="1" x14ac:dyDescent="0.25">
      <c r="A13" s="175" t="s">
        <v>121</v>
      </c>
      <c r="B13" s="176"/>
      <c r="C13" s="176"/>
      <c r="D13" s="176"/>
      <c r="E13" s="177"/>
      <c r="F13" s="99">
        <v>1489.44</v>
      </c>
    </row>
    <row r="14" spans="1:19" s="97" customFormat="1" ht="30" customHeight="1" x14ac:dyDescent="0.25">
      <c r="A14" s="175" t="s">
        <v>122</v>
      </c>
      <c r="B14" s="176"/>
      <c r="C14" s="176"/>
      <c r="D14" s="176"/>
      <c r="E14" s="177"/>
      <c r="F14" s="100">
        <f>SUM(F15:F17)</f>
        <v>134972.64000000001</v>
      </c>
    </row>
    <row r="15" spans="1:19" s="71" customFormat="1" ht="28.5" customHeight="1" x14ac:dyDescent="0.25">
      <c r="A15" s="178" t="s">
        <v>123</v>
      </c>
      <c r="B15" s="179"/>
      <c r="C15" s="179"/>
      <c r="D15" s="179"/>
      <c r="E15" s="180"/>
      <c r="F15" s="101">
        <v>134972.64000000001</v>
      </c>
    </row>
    <row r="16" spans="1:19" s="71" customFormat="1" ht="30" hidden="1" customHeight="1" x14ac:dyDescent="0.25">
      <c r="A16" s="178" t="s">
        <v>124</v>
      </c>
      <c r="B16" s="179"/>
      <c r="C16" s="179"/>
      <c r="D16" s="179"/>
      <c r="E16" s="180"/>
      <c r="F16" s="101"/>
    </row>
    <row r="17" spans="1:19" s="71" customFormat="1" ht="30" hidden="1" customHeight="1" x14ac:dyDescent="0.25">
      <c r="A17" s="178" t="s">
        <v>125</v>
      </c>
      <c r="B17" s="179"/>
      <c r="C17" s="179"/>
      <c r="D17" s="179"/>
      <c r="E17" s="180"/>
      <c r="F17" s="101"/>
    </row>
    <row r="18" spans="1:19" s="97" customFormat="1" ht="30" customHeight="1" x14ac:dyDescent="0.25">
      <c r="A18" s="175" t="s">
        <v>126</v>
      </c>
      <c r="B18" s="176"/>
      <c r="C18" s="176"/>
      <c r="D18" s="176"/>
      <c r="E18" s="177"/>
      <c r="F18" s="100">
        <f>SUM(F19:F21)</f>
        <v>132057.26999999999</v>
      </c>
    </row>
    <row r="19" spans="1:19" s="71" customFormat="1" ht="30" customHeight="1" x14ac:dyDescent="0.25">
      <c r="A19" s="178" t="s">
        <v>123</v>
      </c>
      <c r="B19" s="179"/>
      <c r="C19" s="179"/>
      <c r="D19" s="179"/>
      <c r="E19" s="180"/>
      <c r="F19" s="101">
        <v>132057.26999999999</v>
      </c>
    </row>
    <row r="20" spans="1:19" s="71" customFormat="1" ht="30" hidden="1" customHeight="1" x14ac:dyDescent="0.25">
      <c r="A20" s="178" t="s">
        <v>124</v>
      </c>
      <c r="B20" s="179"/>
      <c r="C20" s="179"/>
      <c r="D20" s="179"/>
      <c r="E20" s="180"/>
      <c r="F20" s="101"/>
    </row>
    <row r="21" spans="1:19" s="74" customFormat="1" ht="30" hidden="1" customHeight="1" x14ac:dyDescent="0.2">
      <c r="A21" s="178" t="s">
        <v>125</v>
      </c>
      <c r="B21" s="179"/>
      <c r="C21" s="179"/>
      <c r="D21" s="179"/>
      <c r="E21" s="180"/>
      <c r="F21" s="10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75" t="s">
        <v>127</v>
      </c>
      <c r="B22" s="176"/>
      <c r="C22" s="176"/>
      <c r="D22" s="176"/>
      <c r="E22" s="177"/>
      <c r="F22" s="100">
        <f>F12+F18</f>
        <v>143083.81999999995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8" customFormat="1" ht="30" customHeight="1" x14ac:dyDescent="0.25">
      <c r="A23" s="175" t="s">
        <v>128</v>
      </c>
      <c r="B23" s="176"/>
      <c r="C23" s="176"/>
      <c r="D23" s="176"/>
      <c r="E23" s="177"/>
      <c r="F23" s="100">
        <f>'Акт (2)'!E47</f>
        <v>117271.55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8" customFormat="1" ht="30" customHeight="1" x14ac:dyDescent="0.25">
      <c r="A24" s="175" t="s">
        <v>208</v>
      </c>
      <c r="B24" s="176"/>
      <c r="C24" s="176"/>
      <c r="D24" s="176"/>
      <c r="E24" s="177"/>
      <c r="F24" s="100">
        <f>F22-F23</f>
        <v>25812.269999999946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8" customFormat="1" ht="30" customHeight="1" x14ac:dyDescent="0.25">
      <c r="A25" s="175" t="s">
        <v>129</v>
      </c>
      <c r="B25" s="176"/>
      <c r="C25" s="176"/>
      <c r="D25" s="176"/>
      <c r="E25" s="177"/>
      <c r="F25" s="99">
        <f>F13+F14-F18</f>
        <v>4404.8100000000268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74" t="s">
        <v>130</v>
      </c>
      <c r="B27" s="174"/>
      <c r="C27" s="174"/>
      <c r="D27" s="174"/>
    </row>
    <row r="28" spans="1:19" s="2" customFormat="1" ht="21.75" customHeight="1" x14ac:dyDescent="0.25">
      <c r="A28" s="181" t="s">
        <v>131</v>
      </c>
      <c r="B28" s="181"/>
      <c r="C28" s="181"/>
      <c r="D28" s="181"/>
    </row>
    <row r="29" spans="1:19" s="2" customFormat="1" ht="22.5" customHeight="1" x14ac:dyDescent="0.25">
      <c r="A29" s="174" t="s">
        <v>45</v>
      </c>
      <c r="B29" s="174"/>
      <c r="C29" s="174"/>
      <c r="D29" s="174"/>
    </row>
    <row r="30" spans="1:19" s="2" customFormat="1" ht="22.5" customHeight="1" x14ac:dyDescent="0.25">
      <c r="A30" s="174" t="s">
        <v>46</v>
      </c>
      <c r="B30" s="174"/>
      <c r="C30" s="17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view="pageBreakPreview" topLeftCell="A28" zoomScaleNormal="100" zoomScaleSheetLayoutView="100" workbookViewId="0">
      <selection activeCell="A45" sqref="A45:XFD46"/>
    </sheetView>
  </sheetViews>
  <sheetFormatPr defaultRowHeight="15" customHeight="1" x14ac:dyDescent="0.2"/>
  <cols>
    <col min="1" max="1" width="47.7109375" style="1" customWidth="1"/>
    <col min="2" max="2" width="17.42578125" style="1" customWidth="1"/>
    <col min="3" max="4" width="13.85546875" style="1" customWidth="1"/>
    <col min="5" max="5" width="15" style="1" customWidth="1"/>
    <col min="6" max="16384" width="9.140625" style="1"/>
  </cols>
  <sheetData>
    <row r="1" spans="1:9" ht="15" customHeight="1" x14ac:dyDescent="0.2">
      <c r="A1" s="161" t="s">
        <v>152</v>
      </c>
      <c r="B1" s="161"/>
      <c r="C1" s="161"/>
      <c r="D1" s="161"/>
      <c r="E1" s="161"/>
      <c r="I1" s="3"/>
    </row>
    <row r="2" spans="1:9" ht="31.5" customHeight="1" x14ac:dyDescent="0.2">
      <c r="A2" s="160" t="s">
        <v>101</v>
      </c>
      <c r="B2" s="160"/>
      <c r="C2" s="160"/>
      <c r="D2" s="160"/>
      <c r="E2" s="160"/>
      <c r="I2" s="3"/>
    </row>
    <row r="3" spans="1:9" ht="15" customHeight="1" x14ac:dyDescent="0.2">
      <c r="A3" s="19" t="s">
        <v>6</v>
      </c>
      <c r="B3" s="43"/>
      <c r="C3" s="43"/>
      <c r="D3" s="162" t="s">
        <v>153</v>
      </c>
      <c r="E3" s="162"/>
      <c r="I3" s="3" t="s">
        <v>5</v>
      </c>
    </row>
    <row r="4" spans="1:9" ht="15" customHeight="1" x14ac:dyDescent="0.2">
      <c r="A4" s="13"/>
      <c r="B4" s="14"/>
      <c r="C4" s="14"/>
      <c r="D4" s="15"/>
      <c r="E4" s="15"/>
      <c r="I4" s="3"/>
    </row>
    <row r="5" spans="1:9" s="90" customFormat="1" ht="115.5" customHeight="1" x14ac:dyDescent="0.25">
      <c r="A5" s="89" t="s">
        <v>2</v>
      </c>
      <c r="B5" s="89" t="s">
        <v>3</v>
      </c>
      <c r="C5" s="89" t="s">
        <v>0</v>
      </c>
      <c r="D5" s="89" t="s">
        <v>4</v>
      </c>
      <c r="E5" s="89" t="s">
        <v>1</v>
      </c>
      <c r="I5" s="91"/>
    </row>
    <row r="6" spans="1:9" s="79" customFormat="1" ht="15" customHeight="1" x14ac:dyDescent="0.2">
      <c r="A6" s="78" t="s">
        <v>8</v>
      </c>
      <c r="B6" s="83"/>
      <c r="C6" s="83"/>
      <c r="D6" s="83"/>
      <c r="E6" s="83"/>
    </row>
    <row r="7" spans="1:9" s="77" customFormat="1" ht="15" customHeight="1" x14ac:dyDescent="0.25">
      <c r="A7" s="80" t="s">
        <v>56</v>
      </c>
      <c r="B7" s="84" t="s">
        <v>22</v>
      </c>
      <c r="C7" s="84" t="s">
        <v>11</v>
      </c>
      <c r="D7" s="85">
        <f>E7</f>
        <v>1934.56</v>
      </c>
      <c r="E7" s="85">
        <v>1934.56</v>
      </c>
    </row>
    <row r="8" spans="1:9" s="79" customFormat="1" ht="15" customHeight="1" x14ac:dyDescent="0.2">
      <c r="A8" s="78" t="s">
        <v>38</v>
      </c>
      <c r="B8" s="83"/>
      <c r="C8" s="83"/>
      <c r="D8" s="84"/>
      <c r="E8" s="83"/>
    </row>
    <row r="9" spans="1:9" s="77" customFormat="1" ht="31.5" customHeight="1" x14ac:dyDescent="0.25">
      <c r="A9" s="80" t="s">
        <v>134</v>
      </c>
      <c r="B9" s="85">
        <v>0.18</v>
      </c>
      <c r="C9" s="84" t="s">
        <v>135</v>
      </c>
      <c r="D9" s="92">
        <f t="shared" ref="D9:D37" si="0">E9/B9</f>
        <v>4736.2222222222226</v>
      </c>
      <c r="E9" s="85">
        <v>852.52</v>
      </c>
    </row>
    <row r="10" spans="1:9" s="77" customFormat="1" ht="15" customHeight="1" x14ac:dyDescent="0.25">
      <c r="A10" s="80" t="s">
        <v>136</v>
      </c>
      <c r="B10" s="86">
        <v>1.5</v>
      </c>
      <c r="C10" s="84" t="s">
        <v>13</v>
      </c>
      <c r="D10" s="92">
        <f t="shared" si="0"/>
        <v>113.45333333333333</v>
      </c>
      <c r="E10" s="85">
        <v>170.18</v>
      </c>
    </row>
    <row r="11" spans="1:9" s="77" customFormat="1" ht="15" customHeight="1" x14ac:dyDescent="0.25">
      <c r="A11" s="80" t="s">
        <v>137</v>
      </c>
      <c r="B11" s="87">
        <v>1.2E-2</v>
      </c>
      <c r="C11" s="84" t="s">
        <v>135</v>
      </c>
      <c r="D11" s="92">
        <f t="shared" si="0"/>
        <v>25050</v>
      </c>
      <c r="E11" s="85">
        <v>300.60000000000002</v>
      </c>
    </row>
    <row r="12" spans="1:9" s="79" customFormat="1" ht="28.5" customHeight="1" x14ac:dyDescent="0.2">
      <c r="A12" s="78" t="s">
        <v>55</v>
      </c>
      <c r="B12" s="83"/>
      <c r="C12" s="83"/>
      <c r="D12" s="84"/>
      <c r="E12" s="83"/>
    </row>
    <row r="13" spans="1:9" s="77" customFormat="1" ht="30.75" customHeight="1" x14ac:dyDescent="0.25">
      <c r="A13" s="80" t="s">
        <v>138</v>
      </c>
      <c r="B13" s="84" t="s">
        <v>22</v>
      </c>
      <c r="C13" s="84" t="s">
        <v>11</v>
      </c>
      <c r="D13" s="85">
        <f>E13</f>
        <v>29762.400000000001</v>
      </c>
      <c r="E13" s="85">
        <v>29762.400000000001</v>
      </c>
    </row>
    <row r="14" spans="1:9" s="79" customFormat="1" ht="15" customHeight="1" x14ac:dyDescent="0.2">
      <c r="A14" s="78" t="s">
        <v>139</v>
      </c>
      <c r="B14" s="83"/>
      <c r="C14" s="83"/>
      <c r="D14" s="84"/>
      <c r="E14" s="83"/>
    </row>
    <row r="15" spans="1:9" s="77" customFormat="1" ht="15" customHeight="1" x14ac:dyDescent="0.25">
      <c r="A15" s="80" t="s">
        <v>140</v>
      </c>
      <c r="B15" s="84" t="s">
        <v>23</v>
      </c>
      <c r="C15" s="84" t="s">
        <v>11</v>
      </c>
      <c r="D15" s="85">
        <f>E15</f>
        <v>3254.4</v>
      </c>
      <c r="E15" s="85">
        <v>3254.4</v>
      </c>
    </row>
    <row r="16" spans="1:9" s="79" customFormat="1" ht="15" customHeight="1" x14ac:dyDescent="0.2">
      <c r="A16" s="78" t="s">
        <v>39</v>
      </c>
      <c r="B16" s="83"/>
      <c r="C16" s="83"/>
      <c r="D16" s="84"/>
      <c r="E16" s="83"/>
    </row>
    <row r="17" spans="1:5" s="77" customFormat="1" ht="29.25" customHeight="1" x14ac:dyDescent="0.25">
      <c r="A17" s="80" t="s">
        <v>59</v>
      </c>
      <c r="B17" s="84" t="s">
        <v>24</v>
      </c>
      <c r="C17" s="84" t="s">
        <v>11</v>
      </c>
      <c r="D17" s="85">
        <f>E17</f>
        <v>4724.6400000000003</v>
      </c>
      <c r="E17" s="85">
        <f>1675.97+3048.67</f>
        <v>4724.6400000000003</v>
      </c>
    </row>
    <row r="18" spans="1:5" s="79" customFormat="1" ht="15" customHeight="1" x14ac:dyDescent="0.2">
      <c r="A18" s="78" t="s">
        <v>40</v>
      </c>
      <c r="B18" s="83"/>
      <c r="C18" s="83"/>
      <c r="D18" s="84"/>
      <c r="E18" s="83"/>
    </row>
    <row r="19" spans="1:5" s="77" customFormat="1" ht="15" customHeight="1" x14ac:dyDescent="0.25">
      <c r="A19" s="80" t="s">
        <v>80</v>
      </c>
      <c r="B19" s="88">
        <v>1</v>
      </c>
      <c r="C19" s="84" t="s">
        <v>81</v>
      </c>
      <c r="D19" s="92">
        <f t="shared" si="0"/>
        <v>83.75</v>
      </c>
      <c r="E19" s="85">
        <v>83.75</v>
      </c>
    </row>
    <row r="20" spans="1:5" s="77" customFormat="1" ht="15" customHeight="1" x14ac:dyDescent="0.25">
      <c r="A20" s="80" t="s">
        <v>60</v>
      </c>
      <c r="B20" s="88">
        <v>1</v>
      </c>
      <c r="C20" s="84" t="s">
        <v>14</v>
      </c>
      <c r="D20" s="92">
        <f t="shared" si="0"/>
        <v>839.52</v>
      </c>
      <c r="E20" s="85">
        <v>839.52</v>
      </c>
    </row>
    <row r="21" spans="1:5" s="77" customFormat="1" ht="29.25" customHeight="1" x14ac:dyDescent="0.25">
      <c r="A21" s="80" t="s">
        <v>82</v>
      </c>
      <c r="B21" s="88">
        <v>3</v>
      </c>
      <c r="C21" s="84" t="s">
        <v>141</v>
      </c>
      <c r="D21" s="92">
        <f t="shared" si="0"/>
        <v>470.12666666666672</v>
      </c>
      <c r="E21" s="85">
        <v>1410.38</v>
      </c>
    </row>
    <row r="22" spans="1:5" s="77" customFormat="1" ht="15" customHeight="1" x14ac:dyDescent="0.25">
      <c r="A22" s="80" t="s">
        <v>61</v>
      </c>
      <c r="B22" s="85">
        <v>7.0000000000000007E-2</v>
      </c>
      <c r="C22" s="84" t="s">
        <v>15</v>
      </c>
      <c r="D22" s="92">
        <f t="shared" si="0"/>
        <v>6095.4285714285706</v>
      </c>
      <c r="E22" s="85">
        <v>426.68</v>
      </c>
    </row>
    <row r="23" spans="1:5" s="77" customFormat="1" ht="30" customHeight="1" x14ac:dyDescent="0.25">
      <c r="A23" s="80" t="s">
        <v>142</v>
      </c>
      <c r="B23" s="88">
        <v>2</v>
      </c>
      <c r="C23" s="84" t="s">
        <v>14</v>
      </c>
      <c r="D23" s="92">
        <f t="shared" si="0"/>
        <v>256.51499999999999</v>
      </c>
      <c r="E23" s="85">
        <v>513.03</v>
      </c>
    </row>
    <row r="24" spans="1:5" s="77" customFormat="1" ht="15" customHeight="1" x14ac:dyDescent="0.25">
      <c r="A24" s="80" t="s">
        <v>62</v>
      </c>
      <c r="B24" s="85">
        <v>0.02</v>
      </c>
      <c r="C24" s="84" t="s">
        <v>17</v>
      </c>
      <c r="D24" s="92">
        <f t="shared" si="0"/>
        <v>25573.5</v>
      </c>
      <c r="E24" s="85">
        <v>511.47</v>
      </c>
    </row>
    <row r="25" spans="1:5" s="77" customFormat="1" ht="30.75" customHeight="1" x14ac:dyDescent="0.25">
      <c r="A25" s="80" t="s">
        <v>63</v>
      </c>
      <c r="B25" s="87">
        <v>2.423</v>
      </c>
      <c r="C25" s="84" t="s">
        <v>16</v>
      </c>
      <c r="D25" s="92">
        <f t="shared" si="0"/>
        <v>1679.7441188609162</v>
      </c>
      <c r="E25" s="85">
        <v>4070.02</v>
      </c>
    </row>
    <row r="26" spans="1:5" s="77" customFormat="1" ht="15" customHeight="1" x14ac:dyDescent="0.25">
      <c r="A26" s="80" t="s">
        <v>154</v>
      </c>
      <c r="B26" s="88">
        <v>1</v>
      </c>
      <c r="C26" s="84" t="s">
        <v>14</v>
      </c>
      <c r="D26" s="92">
        <f t="shared" si="0"/>
        <v>503.4</v>
      </c>
      <c r="E26" s="85">
        <v>503.4</v>
      </c>
    </row>
    <row r="27" spans="1:5" s="77" customFormat="1" ht="15" customHeight="1" x14ac:dyDescent="0.25">
      <c r="A27" s="80" t="s">
        <v>143</v>
      </c>
      <c r="B27" s="85">
        <v>0.04</v>
      </c>
      <c r="C27" s="84" t="s">
        <v>15</v>
      </c>
      <c r="D27" s="92">
        <f t="shared" si="0"/>
        <v>14991.749999999998</v>
      </c>
      <c r="E27" s="85">
        <v>599.66999999999996</v>
      </c>
    </row>
    <row r="28" spans="1:5" s="77" customFormat="1" ht="30.75" customHeight="1" x14ac:dyDescent="0.25">
      <c r="A28" s="80" t="s">
        <v>66</v>
      </c>
      <c r="B28" s="88">
        <v>2</v>
      </c>
      <c r="C28" s="84" t="s">
        <v>19</v>
      </c>
      <c r="D28" s="92">
        <f t="shared" si="0"/>
        <v>218.60499999999999</v>
      </c>
      <c r="E28" s="85">
        <v>437.21</v>
      </c>
    </row>
    <row r="29" spans="1:5" s="77" customFormat="1" ht="15" customHeight="1" x14ac:dyDescent="0.25">
      <c r="A29" s="80" t="s">
        <v>84</v>
      </c>
      <c r="B29" s="88">
        <v>1</v>
      </c>
      <c r="C29" s="84" t="s">
        <v>81</v>
      </c>
      <c r="D29" s="92">
        <f t="shared" si="0"/>
        <v>67.25</v>
      </c>
      <c r="E29" s="85">
        <v>67.25</v>
      </c>
    </row>
    <row r="30" spans="1:5" s="77" customFormat="1" ht="15" customHeight="1" x14ac:dyDescent="0.25">
      <c r="A30" s="80" t="s">
        <v>67</v>
      </c>
      <c r="B30" s="88">
        <v>1</v>
      </c>
      <c r="C30" s="84" t="s">
        <v>13</v>
      </c>
      <c r="D30" s="92">
        <f t="shared" si="0"/>
        <v>3731.3</v>
      </c>
      <c r="E30" s="85">
        <v>3731.3</v>
      </c>
    </row>
    <row r="31" spans="1:5" s="77" customFormat="1" ht="29.25" customHeight="1" x14ac:dyDescent="0.25">
      <c r="A31" s="80" t="s">
        <v>144</v>
      </c>
      <c r="B31" s="85">
        <v>0.03</v>
      </c>
      <c r="C31" s="84" t="s">
        <v>141</v>
      </c>
      <c r="D31" s="92">
        <f t="shared" si="0"/>
        <v>6606.3333333333339</v>
      </c>
      <c r="E31" s="85">
        <v>198.19</v>
      </c>
    </row>
    <row r="32" spans="1:5" s="77" customFormat="1" ht="15" customHeight="1" x14ac:dyDescent="0.25">
      <c r="A32" s="80" t="s">
        <v>69</v>
      </c>
      <c r="B32" s="88">
        <v>22</v>
      </c>
      <c r="C32" s="84" t="s">
        <v>20</v>
      </c>
      <c r="D32" s="92">
        <f t="shared" si="0"/>
        <v>253.15454545454543</v>
      </c>
      <c r="E32" s="85">
        <v>5569.4</v>
      </c>
    </row>
    <row r="33" spans="1:7" s="79" customFormat="1" ht="15" customHeight="1" x14ac:dyDescent="0.2">
      <c r="A33" s="78" t="s">
        <v>41</v>
      </c>
      <c r="B33" s="83"/>
      <c r="C33" s="83"/>
      <c r="D33" s="84"/>
      <c r="E33" s="83"/>
    </row>
    <row r="34" spans="1:7" s="77" customFormat="1" ht="15" customHeight="1" x14ac:dyDescent="0.25">
      <c r="A34" s="80" t="s">
        <v>145</v>
      </c>
      <c r="B34" s="86">
        <v>0.4</v>
      </c>
      <c r="C34" s="84" t="s">
        <v>146</v>
      </c>
      <c r="D34" s="84">
        <f t="shared" si="0"/>
        <v>1888.8749999999998</v>
      </c>
      <c r="E34" s="85">
        <v>755.55</v>
      </c>
    </row>
    <row r="35" spans="1:7" s="77" customFormat="1" ht="30" customHeight="1" x14ac:dyDescent="0.25">
      <c r="A35" s="80" t="s">
        <v>147</v>
      </c>
      <c r="B35" s="87">
        <v>0.84899999999999998</v>
      </c>
      <c r="C35" s="84" t="s">
        <v>16</v>
      </c>
      <c r="D35" s="84">
        <f t="shared" si="0"/>
        <v>1651.1778563015312</v>
      </c>
      <c r="E35" s="85">
        <v>1401.85</v>
      </c>
    </row>
    <row r="36" spans="1:7" s="77" customFormat="1" ht="15" customHeight="1" x14ac:dyDescent="0.25">
      <c r="A36" s="80" t="s">
        <v>148</v>
      </c>
      <c r="B36" s="88">
        <v>2</v>
      </c>
      <c r="C36" s="84" t="s">
        <v>71</v>
      </c>
      <c r="D36" s="84">
        <f t="shared" si="0"/>
        <v>43.6</v>
      </c>
      <c r="E36" s="85">
        <v>87.2</v>
      </c>
    </row>
    <row r="37" spans="1:7" s="77" customFormat="1" ht="30" customHeight="1" x14ac:dyDescent="0.25">
      <c r="A37" s="80" t="s">
        <v>149</v>
      </c>
      <c r="B37" s="85">
        <v>18.75</v>
      </c>
      <c r="C37" s="84" t="s">
        <v>150</v>
      </c>
      <c r="D37" s="84">
        <f t="shared" si="0"/>
        <v>125.93920000000001</v>
      </c>
      <c r="E37" s="85">
        <v>2361.36</v>
      </c>
    </row>
    <row r="38" spans="1:7" s="79" customFormat="1" ht="15" customHeight="1" x14ac:dyDescent="0.2">
      <c r="A38" s="78" t="s">
        <v>44</v>
      </c>
      <c r="B38" s="83"/>
      <c r="C38" s="83"/>
      <c r="D38" s="84"/>
      <c r="E38" s="83"/>
    </row>
    <row r="39" spans="1:7" s="77" customFormat="1" ht="15" customHeight="1" x14ac:dyDescent="0.25">
      <c r="A39" s="80" t="s">
        <v>74</v>
      </c>
      <c r="B39" s="84" t="s">
        <v>23</v>
      </c>
      <c r="C39" s="84" t="s">
        <v>11</v>
      </c>
      <c r="D39" s="85">
        <f>E39</f>
        <v>1600</v>
      </c>
      <c r="E39" s="85">
        <v>1600</v>
      </c>
    </row>
    <row r="40" spans="1:7" s="79" customFormat="1" ht="15" customHeight="1" x14ac:dyDescent="0.2">
      <c r="A40" s="78" t="s">
        <v>9</v>
      </c>
      <c r="B40" s="83"/>
      <c r="C40" s="83"/>
      <c r="D40" s="84"/>
      <c r="E40" s="83"/>
    </row>
    <row r="41" spans="1:7" s="77" customFormat="1" ht="15" customHeight="1" x14ac:dyDescent="0.25">
      <c r="A41" s="80" t="s">
        <v>75</v>
      </c>
      <c r="B41" s="84" t="s">
        <v>155</v>
      </c>
      <c r="C41" s="84" t="s">
        <v>12</v>
      </c>
      <c r="D41" s="85">
        <f>E41</f>
        <v>37350.660000000003</v>
      </c>
      <c r="E41" s="85">
        <v>37350.660000000003</v>
      </c>
    </row>
    <row r="42" spans="1:7" s="77" customFormat="1" ht="30.75" customHeight="1" x14ac:dyDescent="0.25">
      <c r="A42" s="80" t="s">
        <v>151</v>
      </c>
      <c r="B42" s="84" t="s">
        <v>23</v>
      </c>
      <c r="C42" s="84" t="s">
        <v>11</v>
      </c>
      <c r="D42" s="85">
        <f>E42</f>
        <v>207.15</v>
      </c>
      <c r="E42" s="85">
        <v>207.15</v>
      </c>
    </row>
    <row r="43" spans="1:7" ht="15" customHeight="1" x14ac:dyDescent="0.2">
      <c r="A43" s="81" t="s">
        <v>95</v>
      </c>
      <c r="B43" s="39"/>
      <c r="C43" s="39"/>
      <c r="D43" s="36"/>
      <c r="E43" s="36"/>
      <c r="G43" s="17"/>
    </row>
    <row r="44" spans="1:7" s="77" customFormat="1" ht="15" customHeight="1" x14ac:dyDescent="0.25">
      <c r="A44" s="80" t="s">
        <v>133</v>
      </c>
      <c r="B44" s="84" t="s">
        <v>23</v>
      </c>
      <c r="C44" s="84" t="s">
        <v>12</v>
      </c>
      <c r="D44" s="85">
        <f>E44</f>
        <v>2886.16</v>
      </c>
      <c r="E44" s="85">
        <v>2886.16</v>
      </c>
    </row>
    <row r="45" spans="1:7" ht="15" customHeight="1" x14ac:dyDescent="0.2">
      <c r="A45" s="81" t="s">
        <v>10</v>
      </c>
      <c r="B45" s="39"/>
      <c r="C45" s="39"/>
      <c r="D45" s="36"/>
      <c r="E45" s="36"/>
      <c r="G45" s="17"/>
    </row>
    <row r="46" spans="1:7" ht="15" customHeight="1" x14ac:dyDescent="0.2">
      <c r="A46" s="82" t="s">
        <v>76</v>
      </c>
      <c r="B46" s="38" t="s">
        <v>22</v>
      </c>
      <c r="C46" s="38" t="s">
        <v>11</v>
      </c>
      <c r="D46" s="26">
        <f>E46</f>
        <v>10661.050000000001</v>
      </c>
      <c r="E46" s="26">
        <f>SUM(E7:E44)*10%</f>
        <v>10661.050000000001</v>
      </c>
      <c r="G46" s="17"/>
    </row>
    <row r="47" spans="1:7" ht="15" customHeight="1" x14ac:dyDescent="0.2">
      <c r="A47" s="22" t="s">
        <v>25</v>
      </c>
      <c r="B47" s="23"/>
      <c r="C47" s="22"/>
      <c r="D47" s="23"/>
      <c r="E47" s="24">
        <f>SUM(E7:E46)</f>
        <v>117271.55</v>
      </c>
    </row>
    <row r="49" spans="1:5" ht="15" customHeight="1" x14ac:dyDescent="0.2">
      <c r="A49" s="189" t="s">
        <v>158</v>
      </c>
      <c r="B49" s="189"/>
      <c r="C49" s="189"/>
      <c r="D49" s="189"/>
      <c r="E49" s="189"/>
    </row>
    <row r="50" spans="1:5" ht="15" customHeight="1" x14ac:dyDescent="0.2">
      <c r="A50" s="189"/>
      <c r="B50" s="189"/>
      <c r="C50" s="189"/>
      <c r="D50" s="189"/>
      <c r="E50" s="189"/>
    </row>
    <row r="51" spans="1:5" ht="15" customHeight="1" x14ac:dyDescent="0.2">
      <c r="A51" s="163" t="s">
        <v>32</v>
      </c>
      <c r="B51" s="163"/>
      <c r="C51" s="163"/>
      <c r="D51" s="163"/>
      <c r="E51" s="163"/>
    </row>
    <row r="52" spans="1:5" ht="15" customHeight="1" x14ac:dyDescent="0.2">
      <c r="A52" s="163" t="s">
        <v>33</v>
      </c>
      <c r="B52" s="163"/>
      <c r="C52" s="163"/>
      <c r="D52" s="163"/>
      <c r="E52" s="163"/>
    </row>
    <row r="53" spans="1:5" ht="15" customHeight="1" x14ac:dyDescent="0.2">
      <c r="A53" s="190" t="s">
        <v>156</v>
      </c>
      <c r="B53" s="190"/>
      <c r="C53" s="190"/>
      <c r="D53" s="190"/>
      <c r="E53" s="190"/>
    </row>
    <row r="54" spans="1:5" ht="15" customHeight="1" x14ac:dyDescent="0.2">
      <c r="A54" s="190"/>
      <c r="B54" s="190"/>
      <c r="C54" s="190"/>
      <c r="D54" s="190"/>
      <c r="E54" s="190"/>
    </row>
    <row r="55" spans="1:5" ht="15" customHeight="1" x14ac:dyDescent="0.2">
      <c r="A55" s="166"/>
      <c r="B55" s="166"/>
      <c r="C55" s="166"/>
      <c r="D55" s="166"/>
      <c r="E55" s="166"/>
    </row>
    <row r="56" spans="1:5" ht="15" customHeight="1" x14ac:dyDescent="0.2">
      <c r="A56" s="45"/>
      <c r="B56" s="102"/>
      <c r="C56" s="102"/>
      <c r="D56" s="103"/>
      <c r="E56" s="102"/>
    </row>
    <row r="57" spans="1:5" ht="15" customHeight="1" x14ac:dyDescent="0.2">
      <c r="A57" s="5" t="s">
        <v>26</v>
      </c>
      <c r="B57" s="44"/>
      <c r="C57" s="44"/>
      <c r="D57" s="104"/>
      <c r="E57" s="44"/>
    </row>
    <row r="58" spans="1:5" ht="15" customHeight="1" x14ac:dyDescent="0.2">
      <c r="A58" s="5"/>
      <c r="B58" s="44"/>
      <c r="C58" s="44" t="s">
        <v>21</v>
      </c>
      <c r="D58" s="104" t="s">
        <v>21</v>
      </c>
      <c r="E58" s="44"/>
    </row>
    <row r="59" spans="1:5" ht="15" customHeight="1" x14ac:dyDescent="0.2">
      <c r="A59" s="167" t="s">
        <v>157</v>
      </c>
      <c r="B59" s="167"/>
      <c r="C59" s="165" t="s">
        <v>30</v>
      </c>
      <c r="D59" s="165"/>
      <c r="E59" s="44"/>
    </row>
    <row r="60" spans="1:5" ht="15" customHeight="1" x14ac:dyDescent="0.2">
      <c r="A60" s="165" t="s">
        <v>52</v>
      </c>
      <c r="B60" s="165"/>
      <c r="C60" s="165" t="s">
        <v>27</v>
      </c>
      <c r="D60" s="165"/>
      <c r="E60" s="44"/>
    </row>
    <row r="61" spans="1:5" ht="15" customHeight="1" x14ac:dyDescent="0.2">
      <c r="A61" s="5"/>
      <c r="B61" s="44"/>
      <c r="C61" s="44"/>
      <c r="D61" s="104"/>
      <c r="E61" s="44"/>
    </row>
    <row r="62" spans="1:5" ht="15" customHeight="1" x14ac:dyDescent="0.2">
      <c r="A62" s="167" t="s">
        <v>29</v>
      </c>
      <c r="B62" s="167"/>
      <c r="C62" s="165" t="s">
        <v>30</v>
      </c>
      <c r="D62" s="165"/>
      <c r="E62" s="44"/>
    </row>
    <row r="63" spans="1:5" ht="15" customHeight="1" x14ac:dyDescent="0.2">
      <c r="A63" s="12" t="s">
        <v>28</v>
      </c>
      <c r="B63" s="44"/>
      <c r="C63" s="165" t="s">
        <v>27</v>
      </c>
      <c r="D63" s="165"/>
      <c r="E63" s="44"/>
    </row>
    <row r="64" spans="1:5" ht="15" customHeight="1" x14ac:dyDescent="0.25">
      <c r="A64" s="2"/>
      <c r="B64" s="44"/>
      <c r="C64" s="44"/>
      <c r="D64" s="104"/>
      <c r="E64" s="44"/>
    </row>
  </sheetData>
  <mergeCells count="15">
    <mergeCell ref="A60:B60"/>
    <mergeCell ref="C60:D60"/>
    <mergeCell ref="A62:B62"/>
    <mergeCell ref="C63:D63"/>
    <mergeCell ref="C62:D62"/>
    <mergeCell ref="A52:E52"/>
    <mergeCell ref="A59:B59"/>
    <mergeCell ref="C59:D59"/>
    <mergeCell ref="A53:E54"/>
    <mergeCell ref="A55:E55"/>
    <mergeCell ref="A1:E1"/>
    <mergeCell ref="A2:E2"/>
    <mergeCell ref="D3:E3"/>
    <mergeCell ref="A51:E51"/>
    <mergeCell ref="A49:E5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rowBreaks count="1" manualBreakCount="1">
    <brk id="44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5" zoomScaleNormal="100" workbookViewId="0">
      <selection activeCell="H24" sqref="H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8" t="s">
        <v>159</v>
      </c>
      <c r="B1" s="168"/>
      <c r="C1" s="168"/>
      <c r="D1" s="168"/>
      <c r="E1" s="168"/>
      <c r="F1" s="168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160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2" t="s">
        <v>109</v>
      </c>
      <c r="B5" s="182"/>
      <c r="C5" s="182"/>
      <c r="D5" s="182"/>
      <c r="E5" s="182"/>
      <c r="F5" s="18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4" t="s">
        <v>110</v>
      </c>
      <c r="B6" s="93">
        <v>4</v>
      </c>
      <c r="C6" s="94" t="s">
        <v>111</v>
      </c>
      <c r="D6" s="108">
        <v>1236.7</v>
      </c>
      <c r="E6" s="94" t="s">
        <v>112</v>
      </c>
      <c r="F6" s="96">
        <v>591.79999999999995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3"/>
      <c r="R6" s="184"/>
      <c r="S6" s="58"/>
    </row>
    <row r="7" spans="1:19" s="61" customFormat="1" ht="32.25" customHeight="1" x14ac:dyDescent="0.25">
      <c r="A7" s="94" t="s">
        <v>113</v>
      </c>
      <c r="B7" s="93">
        <v>2</v>
      </c>
      <c r="C7" s="94" t="s">
        <v>114</v>
      </c>
      <c r="D7" s="108">
        <v>0</v>
      </c>
      <c r="E7" s="94" t="s">
        <v>115</v>
      </c>
      <c r="F7" s="96">
        <v>383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3"/>
      <c r="R7" s="185"/>
      <c r="S7" s="60"/>
    </row>
    <row r="8" spans="1:19" s="61" customFormat="1" ht="33.75" customHeight="1" x14ac:dyDescent="0.25">
      <c r="A8" s="106" t="s">
        <v>116</v>
      </c>
      <c r="B8" s="93">
        <v>8</v>
      </c>
      <c r="C8" s="94" t="s">
        <v>117</v>
      </c>
      <c r="D8" s="96">
        <v>136.19999999999999</v>
      </c>
      <c r="E8" s="94" t="s">
        <v>118</v>
      </c>
      <c r="F8" s="96">
        <v>335.5</v>
      </c>
      <c r="G8" s="50"/>
      <c r="H8" s="52"/>
      <c r="I8" s="53"/>
      <c r="J8" s="54"/>
      <c r="K8" s="105"/>
      <c r="L8" s="56"/>
      <c r="M8" s="56"/>
      <c r="N8" s="56"/>
      <c r="O8" s="56"/>
      <c r="P8" s="57"/>
      <c r="Q8" s="183"/>
      <c r="R8" s="184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5"/>
      <c r="L9" s="56"/>
      <c r="M9" s="56"/>
      <c r="N9" s="56"/>
      <c r="O9" s="56"/>
      <c r="P9" s="50"/>
      <c r="Q9" s="105"/>
      <c r="R9" s="106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6" t="s">
        <v>119</v>
      </c>
      <c r="B11" s="187"/>
      <c r="C11" s="187"/>
      <c r="D11" s="187"/>
      <c r="E11" s="188"/>
      <c r="F11" s="72" t="s">
        <v>120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7" customFormat="1" ht="30" customHeight="1" x14ac:dyDescent="0.25">
      <c r="A12" s="175" t="s">
        <v>207</v>
      </c>
      <c r="B12" s="176"/>
      <c r="C12" s="176"/>
      <c r="D12" s="176"/>
      <c r="E12" s="177"/>
      <c r="F12" s="99">
        <v>25812.269999999946</v>
      </c>
    </row>
    <row r="13" spans="1:19" s="97" customFormat="1" ht="30" customHeight="1" x14ac:dyDescent="0.25">
      <c r="A13" s="175" t="s">
        <v>121</v>
      </c>
      <c r="B13" s="176"/>
      <c r="C13" s="176"/>
      <c r="D13" s="176"/>
      <c r="E13" s="177"/>
      <c r="F13" s="99">
        <v>4404.8100000000268</v>
      </c>
    </row>
    <row r="14" spans="1:19" s="97" customFormat="1" ht="30" customHeight="1" x14ac:dyDescent="0.25">
      <c r="A14" s="175" t="s">
        <v>122</v>
      </c>
      <c r="B14" s="176"/>
      <c r="C14" s="176"/>
      <c r="D14" s="176"/>
      <c r="E14" s="177"/>
      <c r="F14" s="100">
        <f>SUM(F15:F17)</f>
        <v>144927.88</v>
      </c>
    </row>
    <row r="15" spans="1:19" s="71" customFormat="1" ht="28.5" customHeight="1" x14ac:dyDescent="0.25">
      <c r="A15" s="178" t="s">
        <v>123</v>
      </c>
      <c r="B15" s="179"/>
      <c r="C15" s="179"/>
      <c r="D15" s="179"/>
      <c r="E15" s="180"/>
      <c r="F15" s="101">
        <f>119129.28+25798.6</f>
        <v>144927.88</v>
      </c>
    </row>
    <row r="16" spans="1:19" s="71" customFormat="1" ht="30" hidden="1" customHeight="1" x14ac:dyDescent="0.25">
      <c r="A16" s="178" t="s">
        <v>124</v>
      </c>
      <c r="B16" s="179"/>
      <c r="C16" s="179"/>
      <c r="D16" s="179"/>
      <c r="E16" s="180"/>
      <c r="F16" s="101"/>
    </row>
    <row r="17" spans="1:19" s="71" customFormat="1" ht="30" hidden="1" customHeight="1" x14ac:dyDescent="0.25">
      <c r="A17" s="178" t="s">
        <v>125</v>
      </c>
      <c r="B17" s="179"/>
      <c r="C17" s="179"/>
      <c r="D17" s="179"/>
      <c r="E17" s="180"/>
      <c r="F17" s="101"/>
    </row>
    <row r="18" spans="1:19" s="97" customFormat="1" ht="30" customHeight="1" x14ac:dyDescent="0.25">
      <c r="A18" s="175" t="s">
        <v>126</v>
      </c>
      <c r="B18" s="176"/>
      <c r="C18" s="176"/>
      <c r="D18" s="176"/>
      <c r="E18" s="177"/>
      <c r="F18" s="100">
        <f>SUM(F19:F21)</f>
        <v>113600.2</v>
      </c>
    </row>
    <row r="19" spans="1:19" s="71" customFormat="1" ht="30" customHeight="1" x14ac:dyDescent="0.25">
      <c r="A19" s="178" t="s">
        <v>123</v>
      </c>
      <c r="B19" s="179"/>
      <c r="C19" s="179"/>
      <c r="D19" s="179"/>
      <c r="E19" s="180"/>
      <c r="F19" s="101">
        <v>113600.2</v>
      </c>
    </row>
    <row r="20" spans="1:19" s="71" customFormat="1" ht="30" hidden="1" customHeight="1" x14ac:dyDescent="0.25">
      <c r="A20" s="178" t="s">
        <v>124</v>
      </c>
      <c r="B20" s="179"/>
      <c r="C20" s="179"/>
      <c r="D20" s="179"/>
      <c r="E20" s="180"/>
      <c r="F20" s="101"/>
    </row>
    <row r="21" spans="1:19" s="74" customFormat="1" ht="30" hidden="1" customHeight="1" x14ac:dyDescent="0.2">
      <c r="A21" s="178" t="s">
        <v>125</v>
      </c>
      <c r="B21" s="179"/>
      <c r="C21" s="179"/>
      <c r="D21" s="179"/>
      <c r="E21" s="180"/>
      <c r="F21" s="10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75" t="s">
        <v>127</v>
      </c>
      <c r="B22" s="176"/>
      <c r="C22" s="176"/>
      <c r="D22" s="176"/>
      <c r="E22" s="177"/>
      <c r="F22" s="100">
        <f>F12+F18</f>
        <v>139412.46999999994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8" customFormat="1" ht="30" customHeight="1" x14ac:dyDescent="0.25">
      <c r="A23" s="175" t="s">
        <v>128</v>
      </c>
      <c r="B23" s="176"/>
      <c r="C23" s="176"/>
      <c r="D23" s="176"/>
      <c r="E23" s="177"/>
      <c r="F23" s="100">
        <f>акт19!E61</f>
        <v>126307.41200000001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8" customFormat="1" ht="30" customHeight="1" x14ac:dyDescent="0.25">
      <c r="A24" s="175" t="s">
        <v>208</v>
      </c>
      <c r="B24" s="176"/>
      <c r="C24" s="176"/>
      <c r="D24" s="176"/>
      <c r="E24" s="177"/>
      <c r="F24" s="100">
        <f>F22-F23</f>
        <v>13105.057999999932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8" customFormat="1" ht="30" customHeight="1" x14ac:dyDescent="0.25">
      <c r="A25" s="175" t="s">
        <v>129</v>
      </c>
      <c r="B25" s="176"/>
      <c r="C25" s="176"/>
      <c r="D25" s="176"/>
      <c r="E25" s="177"/>
      <c r="F25" s="99">
        <f>F13+F14-F18</f>
        <v>35732.490000000034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74" t="s">
        <v>130</v>
      </c>
      <c r="B27" s="174"/>
      <c r="C27" s="174"/>
      <c r="D27" s="174"/>
    </row>
    <row r="28" spans="1:19" s="2" customFormat="1" ht="21.75" customHeight="1" x14ac:dyDescent="0.25">
      <c r="A28" s="181" t="s">
        <v>131</v>
      </c>
      <c r="B28" s="181"/>
      <c r="C28" s="181"/>
      <c r="D28" s="181"/>
    </row>
    <row r="29" spans="1:19" s="2" customFormat="1" ht="22.5" customHeight="1" x14ac:dyDescent="0.25">
      <c r="A29" s="174" t="s">
        <v>45</v>
      </c>
      <c r="B29" s="174"/>
      <c r="C29" s="174"/>
      <c r="D29" s="174"/>
    </row>
    <row r="30" spans="1:19" s="2" customFormat="1" ht="22.5" customHeight="1" x14ac:dyDescent="0.25">
      <c r="A30" s="174" t="s">
        <v>46</v>
      </c>
      <c r="B30" s="174"/>
      <c r="C30" s="174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view="pageBreakPreview" topLeftCell="A31" zoomScale="60" zoomScaleNormal="100" workbookViewId="0">
      <selection activeCell="A59" sqref="A59:XFD60"/>
    </sheetView>
  </sheetViews>
  <sheetFormatPr defaultRowHeight="15" x14ac:dyDescent="0.25"/>
  <cols>
    <col min="1" max="1" width="49.42578125" style="77" customWidth="1"/>
    <col min="2" max="2" width="13.85546875" style="116" customWidth="1"/>
    <col min="3" max="3" width="15.5703125" style="116" customWidth="1"/>
    <col min="4" max="4" width="17.5703125" style="116" customWidth="1"/>
    <col min="5" max="5" width="14.7109375" style="116" customWidth="1"/>
    <col min="6" max="255" width="9.140625" style="77"/>
    <col min="256" max="256" width="8.7109375" style="77" customWidth="1"/>
    <col min="257" max="257" width="31.5703125" style="77" customWidth="1"/>
    <col min="258" max="258" width="13.85546875" style="77" customWidth="1"/>
    <col min="259" max="259" width="19.140625" style="77" customWidth="1"/>
    <col min="260" max="260" width="17.5703125" style="77" customWidth="1"/>
    <col min="261" max="261" width="14.7109375" style="77" customWidth="1"/>
    <col min="262" max="511" width="9.140625" style="77"/>
    <col min="512" max="512" width="8.7109375" style="77" customWidth="1"/>
    <col min="513" max="513" width="31.5703125" style="77" customWidth="1"/>
    <col min="514" max="514" width="13.85546875" style="77" customWidth="1"/>
    <col min="515" max="515" width="19.140625" style="77" customWidth="1"/>
    <col min="516" max="516" width="17.5703125" style="77" customWidth="1"/>
    <col min="517" max="517" width="14.7109375" style="77" customWidth="1"/>
    <col min="518" max="767" width="9.140625" style="77"/>
    <col min="768" max="768" width="8.7109375" style="77" customWidth="1"/>
    <col min="769" max="769" width="31.5703125" style="77" customWidth="1"/>
    <col min="770" max="770" width="13.85546875" style="77" customWidth="1"/>
    <col min="771" max="771" width="19.140625" style="77" customWidth="1"/>
    <col min="772" max="772" width="17.5703125" style="77" customWidth="1"/>
    <col min="773" max="773" width="14.7109375" style="77" customWidth="1"/>
    <col min="774" max="1023" width="9.140625" style="77"/>
    <col min="1024" max="1024" width="8.7109375" style="77" customWidth="1"/>
    <col min="1025" max="1025" width="31.5703125" style="77" customWidth="1"/>
    <col min="1026" max="1026" width="13.85546875" style="77" customWidth="1"/>
    <col min="1027" max="1027" width="19.140625" style="77" customWidth="1"/>
    <col min="1028" max="1028" width="17.5703125" style="77" customWidth="1"/>
    <col min="1029" max="1029" width="14.7109375" style="77" customWidth="1"/>
    <col min="1030" max="1279" width="9.140625" style="77"/>
    <col min="1280" max="1280" width="8.7109375" style="77" customWidth="1"/>
    <col min="1281" max="1281" width="31.5703125" style="77" customWidth="1"/>
    <col min="1282" max="1282" width="13.85546875" style="77" customWidth="1"/>
    <col min="1283" max="1283" width="19.140625" style="77" customWidth="1"/>
    <col min="1284" max="1284" width="17.5703125" style="77" customWidth="1"/>
    <col min="1285" max="1285" width="14.7109375" style="77" customWidth="1"/>
    <col min="1286" max="1535" width="9.140625" style="77"/>
    <col min="1536" max="1536" width="8.7109375" style="77" customWidth="1"/>
    <col min="1537" max="1537" width="31.5703125" style="77" customWidth="1"/>
    <col min="1538" max="1538" width="13.85546875" style="77" customWidth="1"/>
    <col min="1539" max="1539" width="19.140625" style="77" customWidth="1"/>
    <col min="1540" max="1540" width="17.5703125" style="77" customWidth="1"/>
    <col min="1541" max="1541" width="14.7109375" style="77" customWidth="1"/>
    <col min="1542" max="1791" width="9.140625" style="77"/>
    <col min="1792" max="1792" width="8.7109375" style="77" customWidth="1"/>
    <col min="1793" max="1793" width="31.5703125" style="77" customWidth="1"/>
    <col min="1794" max="1794" width="13.85546875" style="77" customWidth="1"/>
    <col min="1795" max="1795" width="19.140625" style="77" customWidth="1"/>
    <col min="1796" max="1796" width="17.5703125" style="77" customWidth="1"/>
    <col min="1797" max="1797" width="14.7109375" style="77" customWidth="1"/>
    <col min="1798" max="2047" width="9.140625" style="77"/>
    <col min="2048" max="2048" width="8.7109375" style="77" customWidth="1"/>
    <col min="2049" max="2049" width="31.5703125" style="77" customWidth="1"/>
    <col min="2050" max="2050" width="13.85546875" style="77" customWidth="1"/>
    <col min="2051" max="2051" width="19.140625" style="77" customWidth="1"/>
    <col min="2052" max="2052" width="17.5703125" style="77" customWidth="1"/>
    <col min="2053" max="2053" width="14.7109375" style="77" customWidth="1"/>
    <col min="2054" max="2303" width="9.140625" style="77"/>
    <col min="2304" max="2304" width="8.7109375" style="77" customWidth="1"/>
    <col min="2305" max="2305" width="31.5703125" style="77" customWidth="1"/>
    <col min="2306" max="2306" width="13.85546875" style="77" customWidth="1"/>
    <col min="2307" max="2307" width="19.140625" style="77" customWidth="1"/>
    <col min="2308" max="2308" width="17.5703125" style="77" customWidth="1"/>
    <col min="2309" max="2309" width="14.7109375" style="77" customWidth="1"/>
    <col min="2310" max="2559" width="9.140625" style="77"/>
    <col min="2560" max="2560" width="8.7109375" style="77" customWidth="1"/>
    <col min="2561" max="2561" width="31.5703125" style="77" customWidth="1"/>
    <col min="2562" max="2562" width="13.85546875" style="77" customWidth="1"/>
    <col min="2563" max="2563" width="19.140625" style="77" customWidth="1"/>
    <col min="2564" max="2564" width="17.5703125" style="77" customWidth="1"/>
    <col min="2565" max="2565" width="14.7109375" style="77" customWidth="1"/>
    <col min="2566" max="2815" width="9.140625" style="77"/>
    <col min="2816" max="2816" width="8.7109375" style="77" customWidth="1"/>
    <col min="2817" max="2817" width="31.5703125" style="77" customWidth="1"/>
    <col min="2818" max="2818" width="13.85546875" style="77" customWidth="1"/>
    <col min="2819" max="2819" width="19.140625" style="77" customWidth="1"/>
    <col min="2820" max="2820" width="17.5703125" style="77" customWidth="1"/>
    <col min="2821" max="2821" width="14.7109375" style="77" customWidth="1"/>
    <col min="2822" max="3071" width="9.140625" style="77"/>
    <col min="3072" max="3072" width="8.7109375" style="77" customWidth="1"/>
    <col min="3073" max="3073" width="31.5703125" style="77" customWidth="1"/>
    <col min="3074" max="3074" width="13.85546875" style="77" customWidth="1"/>
    <col min="3075" max="3075" width="19.140625" style="77" customWidth="1"/>
    <col min="3076" max="3076" width="17.5703125" style="77" customWidth="1"/>
    <col min="3077" max="3077" width="14.7109375" style="77" customWidth="1"/>
    <col min="3078" max="3327" width="9.140625" style="77"/>
    <col min="3328" max="3328" width="8.7109375" style="77" customWidth="1"/>
    <col min="3329" max="3329" width="31.5703125" style="77" customWidth="1"/>
    <col min="3330" max="3330" width="13.85546875" style="77" customWidth="1"/>
    <col min="3331" max="3331" width="19.140625" style="77" customWidth="1"/>
    <col min="3332" max="3332" width="17.5703125" style="77" customWidth="1"/>
    <col min="3333" max="3333" width="14.7109375" style="77" customWidth="1"/>
    <col min="3334" max="3583" width="9.140625" style="77"/>
    <col min="3584" max="3584" width="8.7109375" style="77" customWidth="1"/>
    <col min="3585" max="3585" width="31.5703125" style="77" customWidth="1"/>
    <col min="3586" max="3586" width="13.85546875" style="77" customWidth="1"/>
    <col min="3587" max="3587" width="19.140625" style="77" customWidth="1"/>
    <col min="3588" max="3588" width="17.5703125" style="77" customWidth="1"/>
    <col min="3589" max="3589" width="14.7109375" style="77" customWidth="1"/>
    <col min="3590" max="3839" width="9.140625" style="77"/>
    <col min="3840" max="3840" width="8.7109375" style="77" customWidth="1"/>
    <col min="3841" max="3841" width="31.5703125" style="77" customWidth="1"/>
    <col min="3842" max="3842" width="13.85546875" style="77" customWidth="1"/>
    <col min="3843" max="3843" width="19.140625" style="77" customWidth="1"/>
    <col min="3844" max="3844" width="17.5703125" style="77" customWidth="1"/>
    <col min="3845" max="3845" width="14.7109375" style="77" customWidth="1"/>
    <col min="3846" max="4095" width="9.140625" style="77"/>
    <col min="4096" max="4096" width="8.7109375" style="77" customWidth="1"/>
    <col min="4097" max="4097" width="31.5703125" style="77" customWidth="1"/>
    <col min="4098" max="4098" width="13.85546875" style="77" customWidth="1"/>
    <col min="4099" max="4099" width="19.140625" style="77" customWidth="1"/>
    <col min="4100" max="4100" width="17.5703125" style="77" customWidth="1"/>
    <col min="4101" max="4101" width="14.7109375" style="77" customWidth="1"/>
    <col min="4102" max="4351" width="9.140625" style="77"/>
    <col min="4352" max="4352" width="8.7109375" style="77" customWidth="1"/>
    <col min="4353" max="4353" width="31.5703125" style="77" customWidth="1"/>
    <col min="4354" max="4354" width="13.85546875" style="77" customWidth="1"/>
    <col min="4355" max="4355" width="19.140625" style="77" customWidth="1"/>
    <col min="4356" max="4356" width="17.5703125" style="77" customWidth="1"/>
    <col min="4357" max="4357" width="14.7109375" style="77" customWidth="1"/>
    <col min="4358" max="4607" width="9.140625" style="77"/>
    <col min="4608" max="4608" width="8.7109375" style="77" customWidth="1"/>
    <col min="4609" max="4609" width="31.5703125" style="77" customWidth="1"/>
    <col min="4610" max="4610" width="13.85546875" style="77" customWidth="1"/>
    <col min="4611" max="4611" width="19.140625" style="77" customWidth="1"/>
    <col min="4612" max="4612" width="17.5703125" style="77" customWidth="1"/>
    <col min="4613" max="4613" width="14.7109375" style="77" customWidth="1"/>
    <col min="4614" max="4863" width="9.140625" style="77"/>
    <col min="4864" max="4864" width="8.7109375" style="77" customWidth="1"/>
    <col min="4865" max="4865" width="31.5703125" style="77" customWidth="1"/>
    <col min="4866" max="4866" width="13.85546875" style="77" customWidth="1"/>
    <col min="4867" max="4867" width="19.140625" style="77" customWidth="1"/>
    <col min="4868" max="4868" width="17.5703125" style="77" customWidth="1"/>
    <col min="4869" max="4869" width="14.7109375" style="77" customWidth="1"/>
    <col min="4870" max="5119" width="9.140625" style="77"/>
    <col min="5120" max="5120" width="8.7109375" style="77" customWidth="1"/>
    <col min="5121" max="5121" width="31.5703125" style="77" customWidth="1"/>
    <col min="5122" max="5122" width="13.85546875" style="77" customWidth="1"/>
    <col min="5123" max="5123" width="19.140625" style="77" customWidth="1"/>
    <col min="5124" max="5124" width="17.5703125" style="77" customWidth="1"/>
    <col min="5125" max="5125" width="14.7109375" style="77" customWidth="1"/>
    <col min="5126" max="5375" width="9.140625" style="77"/>
    <col min="5376" max="5376" width="8.7109375" style="77" customWidth="1"/>
    <col min="5377" max="5377" width="31.5703125" style="77" customWidth="1"/>
    <col min="5378" max="5378" width="13.85546875" style="77" customWidth="1"/>
    <col min="5379" max="5379" width="19.140625" style="77" customWidth="1"/>
    <col min="5380" max="5380" width="17.5703125" style="77" customWidth="1"/>
    <col min="5381" max="5381" width="14.7109375" style="77" customWidth="1"/>
    <col min="5382" max="5631" width="9.140625" style="77"/>
    <col min="5632" max="5632" width="8.7109375" style="77" customWidth="1"/>
    <col min="5633" max="5633" width="31.5703125" style="77" customWidth="1"/>
    <col min="5634" max="5634" width="13.85546875" style="77" customWidth="1"/>
    <col min="5635" max="5635" width="19.140625" style="77" customWidth="1"/>
    <col min="5636" max="5636" width="17.5703125" style="77" customWidth="1"/>
    <col min="5637" max="5637" width="14.7109375" style="77" customWidth="1"/>
    <col min="5638" max="5887" width="9.140625" style="77"/>
    <col min="5888" max="5888" width="8.7109375" style="77" customWidth="1"/>
    <col min="5889" max="5889" width="31.5703125" style="77" customWidth="1"/>
    <col min="5890" max="5890" width="13.85546875" style="77" customWidth="1"/>
    <col min="5891" max="5891" width="19.140625" style="77" customWidth="1"/>
    <col min="5892" max="5892" width="17.5703125" style="77" customWidth="1"/>
    <col min="5893" max="5893" width="14.7109375" style="77" customWidth="1"/>
    <col min="5894" max="6143" width="9.140625" style="77"/>
    <col min="6144" max="6144" width="8.7109375" style="77" customWidth="1"/>
    <col min="6145" max="6145" width="31.5703125" style="77" customWidth="1"/>
    <col min="6146" max="6146" width="13.85546875" style="77" customWidth="1"/>
    <col min="6147" max="6147" width="19.140625" style="77" customWidth="1"/>
    <col min="6148" max="6148" width="17.5703125" style="77" customWidth="1"/>
    <col min="6149" max="6149" width="14.7109375" style="77" customWidth="1"/>
    <col min="6150" max="6399" width="9.140625" style="77"/>
    <col min="6400" max="6400" width="8.7109375" style="77" customWidth="1"/>
    <col min="6401" max="6401" width="31.5703125" style="77" customWidth="1"/>
    <col min="6402" max="6402" width="13.85546875" style="77" customWidth="1"/>
    <col min="6403" max="6403" width="19.140625" style="77" customWidth="1"/>
    <col min="6404" max="6404" width="17.5703125" style="77" customWidth="1"/>
    <col min="6405" max="6405" width="14.7109375" style="77" customWidth="1"/>
    <col min="6406" max="6655" width="9.140625" style="77"/>
    <col min="6656" max="6656" width="8.7109375" style="77" customWidth="1"/>
    <col min="6657" max="6657" width="31.5703125" style="77" customWidth="1"/>
    <col min="6658" max="6658" width="13.85546875" style="77" customWidth="1"/>
    <col min="6659" max="6659" width="19.140625" style="77" customWidth="1"/>
    <col min="6660" max="6660" width="17.5703125" style="77" customWidth="1"/>
    <col min="6661" max="6661" width="14.7109375" style="77" customWidth="1"/>
    <col min="6662" max="6911" width="9.140625" style="77"/>
    <col min="6912" max="6912" width="8.7109375" style="77" customWidth="1"/>
    <col min="6913" max="6913" width="31.5703125" style="77" customWidth="1"/>
    <col min="6914" max="6914" width="13.85546875" style="77" customWidth="1"/>
    <col min="6915" max="6915" width="19.140625" style="77" customWidth="1"/>
    <col min="6916" max="6916" width="17.5703125" style="77" customWidth="1"/>
    <col min="6917" max="6917" width="14.7109375" style="77" customWidth="1"/>
    <col min="6918" max="7167" width="9.140625" style="77"/>
    <col min="7168" max="7168" width="8.7109375" style="77" customWidth="1"/>
    <col min="7169" max="7169" width="31.5703125" style="77" customWidth="1"/>
    <col min="7170" max="7170" width="13.85546875" style="77" customWidth="1"/>
    <col min="7171" max="7171" width="19.140625" style="77" customWidth="1"/>
    <col min="7172" max="7172" width="17.5703125" style="77" customWidth="1"/>
    <col min="7173" max="7173" width="14.7109375" style="77" customWidth="1"/>
    <col min="7174" max="7423" width="9.140625" style="77"/>
    <col min="7424" max="7424" width="8.7109375" style="77" customWidth="1"/>
    <col min="7425" max="7425" width="31.5703125" style="77" customWidth="1"/>
    <col min="7426" max="7426" width="13.85546875" style="77" customWidth="1"/>
    <col min="7427" max="7427" width="19.140625" style="77" customWidth="1"/>
    <col min="7428" max="7428" width="17.5703125" style="77" customWidth="1"/>
    <col min="7429" max="7429" width="14.7109375" style="77" customWidth="1"/>
    <col min="7430" max="7679" width="9.140625" style="77"/>
    <col min="7680" max="7680" width="8.7109375" style="77" customWidth="1"/>
    <col min="7681" max="7681" width="31.5703125" style="77" customWidth="1"/>
    <col min="7682" max="7682" width="13.85546875" style="77" customWidth="1"/>
    <col min="7683" max="7683" width="19.140625" style="77" customWidth="1"/>
    <col min="7684" max="7684" width="17.5703125" style="77" customWidth="1"/>
    <col min="7685" max="7685" width="14.7109375" style="77" customWidth="1"/>
    <col min="7686" max="7935" width="9.140625" style="77"/>
    <col min="7936" max="7936" width="8.7109375" style="77" customWidth="1"/>
    <col min="7937" max="7937" width="31.5703125" style="77" customWidth="1"/>
    <col min="7938" max="7938" width="13.85546875" style="77" customWidth="1"/>
    <col min="7939" max="7939" width="19.140625" style="77" customWidth="1"/>
    <col min="7940" max="7940" width="17.5703125" style="77" customWidth="1"/>
    <col min="7941" max="7941" width="14.7109375" style="77" customWidth="1"/>
    <col min="7942" max="8191" width="9.140625" style="77"/>
    <col min="8192" max="8192" width="8.7109375" style="77" customWidth="1"/>
    <col min="8193" max="8193" width="31.5703125" style="77" customWidth="1"/>
    <col min="8194" max="8194" width="13.85546875" style="77" customWidth="1"/>
    <col min="8195" max="8195" width="19.140625" style="77" customWidth="1"/>
    <col min="8196" max="8196" width="17.5703125" style="77" customWidth="1"/>
    <col min="8197" max="8197" width="14.7109375" style="77" customWidth="1"/>
    <col min="8198" max="8447" width="9.140625" style="77"/>
    <col min="8448" max="8448" width="8.7109375" style="77" customWidth="1"/>
    <col min="8449" max="8449" width="31.5703125" style="77" customWidth="1"/>
    <col min="8450" max="8450" width="13.85546875" style="77" customWidth="1"/>
    <col min="8451" max="8451" width="19.140625" style="77" customWidth="1"/>
    <col min="8452" max="8452" width="17.5703125" style="77" customWidth="1"/>
    <col min="8453" max="8453" width="14.7109375" style="77" customWidth="1"/>
    <col min="8454" max="8703" width="9.140625" style="77"/>
    <col min="8704" max="8704" width="8.7109375" style="77" customWidth="1"/>
    <col min="8705" max="8705" width="31.5703125" style="77" customWidth="1"/>
    <col min="8706" max="8706" width="13.85546875" style="77" customWidth="1"/>
    <col min="8707" max="8707" width="19.140625" style="77" customWidth="1"/>
    <col min="8708" max="8708" width="17.5703125" style="77" customWidth="1"/>
    <col min="8709" max="8709" width="14.7109375" style="77" customWidth="1"/>
    <col min="8710" max="8959" width="9.140625" style="77"/>
    <col min="8960" max="8960" width="8.7109375" style="77" customWidth="1"/>
    <col min="8961" max="8961" width="31.5703125" style="77" customWidth="1"/>
    <col min="8962" max="8962" width="13.85546875" style="77" customWidth="1"/>
    <col min="8963" max="8963" width="19.140625" style="77" customWidth="1"/>
    <col min="8964" max="8964" width="17.5703125" style="77" customWidth="1"/>
    <col min="8965" max="8965" width="14.7109375" style="77" customWidth="1"/>
    <col min="8966" max="9215" width="9.140625" style="77"/>
    <col min="9216" max="9216" width="8.7109375" style="77" customWidth="1"/>
    <col min="9217" max="9217" width="31.5703125" style="77" customWidth="1"/>
    <col min="9218" max="9218" width="13.85546875" style="77" customWidth="1"/>
    <col min="9219" max="9219" width="19.140625" style="77" customWidth="1"/>
    <col min="9220" max="9220" width="17.5703125" style="77" customWidth="1"/>
    <col min="9221" max="9221" width="14.7109375" style="77" customWidth="1"/>
    <col min="9222" max="9471" width="9.140625" style="77"/>
    <col min="9472" max="9472" width="8.7109375" style="77" customWidth="1"/>
    <col min="9473" max="9473" width="31.5703125" style="77" customWidth="1"/>
    <col min="9474" max="9474" width="13.85546875" style="77" customWidth="1"/>
    <col min="9475" max="9475" width="19.140625" style="77" customWidth="1"/>
    <col min="9476" max="9476" width="17.5703125" style="77" customWidth="1"/>
    <col min="9477" max="9477" width="14.7109375" style="77" customWidth="1"/>
    <col min="9478" max="9727" width="9.140625" style="77"/>
    <col min="9728" max="9728" width="8.7109375" style="77" customWidth="1"/>
    <col min="9729" max="9729" width="31.5703125" style="77" customWidth="1"/>
    <col min="9730" max="9730" width="13.85546875" style="77" customWidth="1"/>
    <col min="9731" max="9731" width="19.140625" style="77" customWidth="1"/>
    <col min="9732" max="9732" width="17.5703125" style="77" customWidth="1"/>
    <col min="9733" max="9733" width="14.7109375" style="77" customWidth="1"/>
    <col min="9734" max="9983" width="9.140625" style="77"/>
    <col min="9984" max="9984" width="8.7109375" style="77" customWidth="1"/>
    <col min="9985" max="9985" width="31.5703125" style="77" customWidth="1"/>
    <col min="9986" max="9986" width="13.85546875" style="77" customWidth="1"/>
    <col min="9987" max="9987" width="19.140625" style="77" customWidth="1"/>
    <col min="9988" max="9988" width="17.5703125" style="77" customWidth="1"/>
    <col min="9989" max="9989" width="14.7109375" style="77" customWidth="1"/>
    <col min="9990" max="10239" width="9.140625" style="77"/>
    <col min="10240" max="10240" width="8.7109375" style="77" customWidth="1"/>
    <col min="10241" max="10241" width="31.5703125" style="77" customWidth="1"/>
    <col min="10242" max="10242" width="13.85546875" style="77" customWidth="1"/>
    <col min="10243" max="10243" width="19.140625" style="77" customWidth="1"/>
    <col min="10244" max="10244" width="17.5703125" style="77" customWidth="1"/>
    <col min="10245" max="10245" width="14.7109375" style="77" customWidth="1"/>
    <col min="10246" max="10495" width="9.140625" style="77"/>
    <col min="10496" max="10496" width="8.7109375" style="77" customWidth="1"/>
    <col min="10497" max="10497" width="31.5703125" style="77" customWidth="1"/>
    <col min="10498" max="10498" width="13.85546875" style="77" customWidth="1"/>
    <col min="10499" max="10499" width="19.140625" style="77" customWidth="1"/>
    <col min="10500" max="10500" width="17.5703125" style="77" customWidth="1"/>
    <col min="10501" max="10501" width="14.7109375" style="77" customWidth="1"/>
    <col min="10502" max="10751" width="9.140625" style="77"/>
    <col min="10752" max="10752" width="8.7109375" style="77" customWidth="1"/>
    <col min="10753" max="10753" width="31.5703125" style="77" customWidth="1"/>
    <col min="10754" max="10754" width="13.85546875" style="77" customWidth="1"/>
    <col min="10755" max="10755" width="19.140625" style="77" customWidth="1"/>
    <col min="10756" max="10756" width="17.5703125" style="77" customWidth="1"/>
    <col min="10757" max="10757" width="14.7109375" style="77" customWidth="1"/>
    <col min="10758" max="11007" width="9.140625" style="77"/>
    <col min="11008" max="11008" width="8.7109375" style="77" customWidth="1"/>
    <col min="11009" max="11009" width="31.5703125" style="77" customWidth="1"/>
    <col min="11010" max="11010" width="13.85546875" style="77" customWidth="1"/>
    <col min="11011" max="11011" width="19.140625" style="77" customWidth="1"/>
    <col min="11012" max="11012" width="17.5703125" style="77" customWidth="1"/>
    <col min="11013" max="11013" width="14.7109375" style="77" customWidth="1"/>
    <col min="11014" max="11263" width="9.140625" style="77"/>
    <col min="11264" max="11264" width="8.7109375" style="77" customWidth="1"/>
    <col min="11265" max="11265" width="31.5703125" style="77" customWidth="1"/>
    <col min="11266" max="11266" width="13.85546875" style="77" customWidth="1"/>
    <col min="11267" max="11267" width="19.140625" style="77" customWidth="1"/>
    <col min="11268" max="11268" width="17.5703125" style="77" customWidth="1"/>
    <col min="11269" max="11269" width="14.7109375" style="77" customWidth="1"/>
    <col min="11270" max="11519" width="9.140625" style="77"/>
    <col min="11520" max="11520" width="8.7109375" style="77" customWidth="1"/>
    <col min="11521" max="11521" width="31.5703125" style="77" customWidth="1"/>
    <col min="11522" max="11522" width="13.85546875" style="77" customWidth="1"/>
    <col min="11523" max="11523" width="19.140625" style="77" customWidth="1"/>
    <col min="11524" max="11524" width="17.5703125" style="77" customWidth="1"/>
    <col min="11525" max="11525" width="14.7109375" style="77" customWidth="1"/>
    <col min="11526" max="11775" width="9.140625" style="77"/>
    <col min="11776" max="11776" width="8.7109375" style="77" customWidth="1"/>
    <col min="11777" max="11777" width="31.5703125" style="77" customWidth="1"/>
    <col min="11778" max="11778" width="13.85546875" style="77" customWidth="1"/>
    <col min="11779" max="11779" width="19.140625" style="77" customWidth="1"/>
    <col min="11780" max="11780" width="17.5703125" style="77" customWidth="1"/>
    <col min="11781" max="11781" width="14.7109375" style="77" customWidth="1"/>
    <col min="11782" max="12031" width="9.140625" style="77"/>
    <col min="12032" max="12032" width="8.7109375" style="77" customWidth="1"/>
    <col min="12033" max="12033" width="31.5703125" style="77" customWidth="1"/>
    <col min="12034" max="12034" width="13.85546875" style="77" customWidth="1"/>
    <col min="12035" max="12035" width="19.140625" style="77" customWidth="1"/>
    <col min="12036" max="12036" width="17.5703125" style="77" customWidth="1"/>
    <col min="12037" max="12037" width="14.7109375" style="77" customWidth="1"/>
    <col min="12038" max="12287" width="9.140625" style="77"/>
    <col min="12288" max="12288" width="8.7109375" style="77" customWidth="1"/>
    <col min="12289" max="12289" width="31.5703125" style="77" customWidth="1"/>
    <col min="12290" max="12290" width="13.85546875" style="77" customWidth="1"/>
    <col min="12291" max="12291" width="19.140625" style="77" customWidth="1"/>
    <col min="12292" max="12292" width="17.5703125" style="77" customWidth="1"/>
    <col min="12293" max="12293" width="14.7109375" style="77" customWidth="1"/>
    <col min="12294" max="12543" width="9.140625" style="77"/>
    <col min="12544" max="12544" width="8.7109375" style="77" customWidth="1"/>
    <col min="12545" max="12545" width="31.5703125" style="77" customWidth="1"/>
    <col min="12546" max="12546" width="13.85546875" style="77" customWidth="1"/>
    <col min="12547" max="12547" width="19.140625" style="77" customWidth="1"/>
    <col min="12548" max="12548" width="17.5703125" style="77" customWidth="1"/>
    <col min="12549" max="12549" width="14.7109375" style="77" customWidth="1"/>
    <col min="12550" max="12799" width="9.140625" style="77"/>
    <col min="12800" max="12800" width="8.7109375" style="77" customWidth="1"/>
    <col min="12801" max="12801" width="31.5703125" style="77" customWidth="1"/>
    <col min="12802" max="12802" width="13.85546875" style="77" customWidth="1"/>
    <col min="12803" max="12803" width="19.140625" style="77" customWidth="1"/>
    <col min="12804" max="12804" width="17.5703125" style="77" customWidth="1"/>
    <col min="12805" max="12805" width="14.7109375" style="77" customWidth="1"/>
    <col min="12806" max="13055" width="9.140625" style="77"/>
    <col min="13056" max="13056" width="8.7109375" style="77" customWidth="1"/>
    <col min="13057" max="13057" width="31.5703125" style="77" customWidth="1"/>
    <col min="13058" max="13058" width="13.85546875" style="77" customWidth="1"/>
    <col min="13059" max="13059" width="19.140625" style="77" customWidth="1"/>
    <col min="13060" max="13060" width="17.5703125" style="77" customWidth="1"/>
    <col min="13061" max="13061" width="14.7109375" style="77" customWidth="1"/>
    <col min="13062" max="13311" width="9.140625" style="77"/>
    <col min="13312" max="13312" width="8.7109375" style="77" customWidth="1"/>
    <col min="13313" max="13313" width="31.5703125" style="77" customWidth="1"/>
    <col min="13314" max="13314" width="13.85546875" style="77" customWidth="1"/>
    <col min="13315" max="13315" width="19.140625" style="77" customWidth="1"/>
    <col min="13316" max="13316" width="17.5703125" style="77" customWidth="1"/>
    <col min="13317" max="13317" width="14.7109375" style="77" customWidth="1"/>
    <col min="13318" max="13567" width="9.140625" style="77"/>
    <col min="13568" max="13568" width="8.7109375" style="77" customWidth="1"/>
    <col min="13569" max="13569" width="31.5703125" style="77" customWidth="1"/>
    <col min="13570" max="13570" width="13.85546875" style="77" customWidth="1"/>
    <col min="13571" max="13571" width="19.140625" style="77" customWidth="1"/>
    <col min="13572" max="13572" width="17.5703125" style="77" customWidth="1"/>
    <col min="13573" max="13573" width="14.7109375" style="77" customWidth="1"/>
    <col min="13574" max="13823" width="9.140625" style="77"/>
    <col min="13824" max="13824" width="8.7109375" style="77" customWidth="1"/>
    <col min="13825" max="13825" width="31.5703125" style="77" customWidth="1"/>
    <col min="13826" max="13826" width="13.85546875" style="77" customWidth="1"/>
    <col min="13827" max="13827" width="19.140625" style="77" customWidth="1"/>
    <col min="13828" max="13828" width="17.5703125" style="77" customWidth="1"/>
    <col min="13829" max="13829" width="14.7109375" style="77" customWidth="1"/>
    <col min="13830" max="14079" width="9.140625" style="77"/>
    <col min="14080" max="14080" width="8.7109375" style="77" customWidth="1"/>
    <col min="14081" max="14081" width="31.5703125" style="77" customWidth="1"/>
    <col min="14082" max="14082" width="13.85546875" style="77" customWidth="1"/>
    <col min="14083" max="14083" width="19.140625" style="77" customWidth="1"/>
    <col min="14084" max="14084" width="17.5703125" style="77" customWidth="1"/>
    <col min="14085" max="14085" width="14.7109375" style="77" customWidth="1"/>
    <col min="14086" max="14335" width="9.140625" style="77"/>
    <col min="14336" max="14336" width="8.7109375" style="77" customWidth="1"/>
    <col min="14337" max="14337" width="31.5703125" style="77" customWidth="1"/>
    <col min="14338" max="14338" width="13.85546875" style="77" customWidth="1"/>
    <col min="14339" max="14339" width="19.140625" style="77" customWidth="1"/>
    <col min="14340" max="14340" width="17.5703125" style="77" customWidth="1"/>
    <col min="14341" max="14341" width="14.7109375" style="77" customWidth="1"/>
    <col min="14342" max="14591" width="9.140625" style="77"/>
    <col min="14592" max="14592" width="8.7109375" style="77" customWidth="1"/>
    <col min="14593" max="14593" width="31.5703125" style="77" customWidth="1"/>
    <col min="14594" max="14594" width="13.85546875" style="77" customWidth="1"/>
    <col min="14595" max="14595" width="19.140625" style="77" customWidth="1"/>
    <col min="14596" max="14596" width="17.5703125" style="77" customWidth="1"/>
    <col min="14597" max="14597" width="14.7109375" style="77" customWidth="1"/>
    <col min="14598" max="14847" width="9.140625" style="77"/>
    <col min="14848" max="14848" width="8.7109375" style="77" customWidth="1"/>
    <col min="14849" max="14849" width="31.5703125" style="77" customWidth="1"/>
    <col min="14850" max="14850" width="13.85546875" style="77" customWidth="1"/>
    <col min="14851" max="14851" width="19.140625" style="77" customWidth="1"/>
    <col min="14852" max="14852" width="17.5703125" style="77" customWidth="1"/>
    <col min="14853" max="14853" width="14.7109375" style="77" customWidth="1"/>
    <col min="14854" max="15103" width="9.140625" style="77"/>
    <col min="15104" max="15104" width="8.7109375" style="77" customWidth="1"/>
    <col min="15105" max="15105" width="31.5703125" style="77" customWidth="1"/>
    <col min="15106" max="15106" width="13.85546875" style="77" customWidth="1"/>
    <col min="15107" max="15107" width="19.140625" style="77" customWidth="1"/>
    <col min="15108" max="15108" width="17.5703125" style="77" customWidth="1"/>
    <col min="15109" max="15109" width="14.7109375" style="77" customWidth="1"/>
    <col min="15110" max="15359" width="9.140625" style="77"/>
    <col min="15360" max="15360" width="8.7109375" style="77" customWidth="1"/>
    <col min="15361" max="15361" width="31.5703125" style="77" customWidth="1"/>
    <col min="15362" max="15362" width="13.85546875" style="77" customWidth="1"/>
    <col min="15363" max="15363" width="19.140625" style="77" customWidth="1"/>
    <col min="15364" max="15364" width="17.5703125" style="77" customWidth="1"/>
    <col min="15365" max="15365" width="14.7109375" style="77" customWidth="1"/>
    <col min="15366" max="15615" width="9.140625" style="77"/>
    <col min="15616" max="15616" width="8.7109375" style="77" customWidth="1"/>
    <col min="15617" max="15617" width="31.5703125" style="77" customWidth="1"/>
    <col min="15618" max="15618" width="13.85546875" style="77" customWidth="1"/>
    <col min="15619" max="15619" width="19.140625" style="77" customWidth="1"/>
    <col min="15620" max="15620" width="17.5703125" style="77" customWidth="1"/>
    <col min="15621" max="15621" width="14.7109375" style="77" customWidth="1"/>
    <col min="15622" max="15871" width="9.140625" style="77"/>
    <col min="15872" max="15872" width="8.7109375" style="77" customWidth="1"/>
    <col min="15873" max="15873" width="31.5703125" style="77" customWidth="1"/>
    <col min="15874" max="15874" width="13.85546875" style="77" customWidth="1"/>
    <col min="15875" max="15875" width="19.140625" style="77" customWidth="1"/>
    <col min="15876" max="15876" width="17.5703125" style="77" customWidth="1"/>
    <col min="15877" max="15877" width="14.7109375" style="77" customWidth="1"/>
    <col min="15878" max="16127" width="9.140625" style="77"/>
    <col min="16128" max="16128" width="8.7109375" style="77" customWidth="1"/>
    <col min="16129" max="16129" width="31.5703125" style="77" customWidth="1"/>
    <col min="16130" max="16130" width="13.85546875" style="77" customWidth="1"/>
    <col min="16131" max="16131" width="19.140625" style="77" customWidth="1"/>
    <col min="16132" max="16132" width="17.5703125" style="77" customWidth="1"/>
    <col min="16133" max="16133" width="14.7109375" style="77" customWidth="1"/>
    <col min="16134" max="16384" width="9.140625" style="77"/>
  </cols>
  <sheetData>
    <row r="1" spans="1:5" ht="23.25" customHeight="1" x14ac:dyDescent="0.25">
      <c r="E1" s="117"/>
    </row>
    <row r="2" spans="1:5" x14ac:dyDescent="0.25">
      <c r="A2" s="77" t="s">
        <v>161</v>
      </c>
    </row>
    <row r="3" spans="1:5" ht="15.75" customHeight="1" x14ac:dyDescent="0.25">
      <c r="B3" s="118" t="s">
        <v>198</v>
      </c>
    </row>
    <row r="4" spans="1:5" x14ac:dyDescent="0.25">
      <c r="B4" s="118" t="s">
        <v>162</v>
      </c>
      <c r="C4" s="118"/>
      <c r="D4" s="118"/>
    </row>
    <row r="5" spans="1:5" x14ac:dyDescent="0.25">
      <c r="B5" s="118" t="s">
        <v>163</v>
      </c>
      <c r="C5" s="118"/>
      <c r="D5" s="118"/>
    </row>
    <row r="6" spans="1:5" ht="26.25" customHeight="1" x14ac:dyDescent="0.25">
      <c r="A6" s="109" t="s">
        <v>164</v>
      </c>
      <c r="D6" s="192" t="s">
        <v>165</v>
      </c>
      <c r="E6" s="192"/>
    </row>
    <row r="8" spans="1:5" ht="28.5" customHeight="1" x14ac:dyDescent="0.25">
      <c r="A8" s="191" t="s">
        <v>206</v>
      </c>
      <c r="B8" s="191"/>
      <c r="C8" s="191"/>
      <c r="D8" s="191"/>
      <c r="E8" s="191"/>
    </row>
    <row r="9" spans="1:5" ht="31.5" customHeight="1" x14ac:dyDescent="0.25">
      <c r="A9" s="191" t="s">
        <v>199</v>
      </c>
      <c r="B9" s="191"/>
      <c r="C9" s="191"/>
      <c r="D9" s="191"/>
      <c r="E9" s="191"/>
    </row>
    <row r="10" spans="1:5" ht="27.75" customHeight="1" x14ac:dyDescent="0.25">
      <c r="A10" s="191" t="s">
        <v>200</v>
      </c>
      <c r="B10" s="191"/>
      <c r="C10" s="191"/>
      <c r="D10" s="191"/>
      <c r="E10" s="191"/>
    </row>
    <row r="11" spans="1:5" ht="5.25" customHeight="1" x14ac:dyDescent="0.25"/>
    <row r="12" spans="1:5" ht="30" customHeight="1" x14ac:dyDescent="0.25">
      <c r="A12" s="191" t="s">
        <v>201</v>
      </c>
      <c r="B12" s="191"/>
      <c r="C12" s="191"/>
      <c r="D12" s="191"/>
      <c r="E12" s="191"/>
    </row>
    <row r="13" spans="1:5" ht="29.25" customHeight="1" x14ac:dyDescent="0.25">
      <c r="A13" s="191" t="s">
        <v>202</v>
      </c>
      <c r="B13" s="191"/>
      <c r="C13" s="191"/>
      <c r="D13" s="191"/>
      <c r="E13" s="191"/>
    </row>
    <row r="14" spans="1:5" ht="28.5" customHeight="1" x14ac:dyDescent="0.25">
      <c r="A14" s="191" t="s">
        <v>203</v>
      </c>
      <c r="B14" s="191"/>
      <c r="C14" s="191"/>
      <c r="D14" s="191"/>
      <c r="E14" s="191"/>
    </row>
    <row r="15" spans="1:5" ht="15.75" customHeight="1" x14ac:dyDescent="0.25"/>
    <row r="16" spans="1:5" ht="150" x14ac:dyDescent="0.25">
      <c r="A16" s="112" t="s">
        <v>2</v>
      </c>
      <c r="B16" s="119" t="s">
        <v>167</v>
      </c>
      <c r="C16" s="119" t="s">
        <v>0</v>
      </c>
      <c r="D16" s="119" t="s">
        <v>166</v>
      </c>
      <c r="E16" s="119" t="s">
        <v>1</v>
      </c>
    </row>
    <row r="17" spans="1:5" x14ac:dyDescent="0.25">
      <c r="A17" s="113" t="s">
        <v>8</v>
      </c>
      <c r="B17" s="120"/>
      <c r="C17" s="120"/>
      <c r="D17" s="120"/>
      <c r="E17" s="120"/>
    </row>
    <row r="18" spans="1:5" x14ac:dyDescent="0.25">
      <c r="A18" s="114" t="s">
        <v>56</v>
      </c>
      <c r="B18" s="121" t="s">
        <v>22</v>
      </c>
      <c r="C18" s="121" t="s">
        <v>11</v>
      </c>
      <c r="D18" s="121">
        <v>0.13</v>
      </c>
      <c r="E18" s="121">
        <v>1934.56</v>
      </c>
    </row>
    <row r="19" spans="1:5" ht="28.5" x14ac:dyDescent="0.25">
      <c r="A19" s="113" t="s">
        <v>168</v>
      </c>
      <c r="B19" s="120"/>
      <c r="C19" s="120"/>
      <c r="D19" s="121"/>
      <c r="E19" s="120"/>
    </row>
    <row r="20" spans="1:5" ht="30" x14ac:dyDescent="0.25">
      <c r="A20" s="114" t="s">
        <v>169</v>
      </c>
      <c r="B20" s="121" t="s">
        <v>155</v>
      </c>
      <c r="C20" s="121" t="s">
        <v>12</v>
      </c>
      <c r="D20" s="121">
        <f>E20</f>
        <v>40326.9</v>
      </c>
      <c r="E20" s="121">
        <v>40326.9</v>
      </c>
    </row>
    <row r="21" spans="1:5" x14ac:dyDescent="0.25">
      <c r="A21" s="114" t="s">
        <v>170</v>
      </c>
      <c r="B21" s="121" t="s">
        <v>155</v>
      </c>
      <c r="C21" s="121" t="s">
        <v>12</v>
      </c>
      <c r="D21" s="121">
        <f>E21</f>
        <v>992.24</v>
      </c>
      <c r="E21" s="121">
        <v>992.24</v>
      </c>
    </row>
    <row r="22" spans="1:5" ht="28.5" x14ac:dyDescent="0.25">
      <c r="A22" s="113" t="s">
        <v>171</v>
      </c>
      <c r="B22" s="120"/>
      <c r="C22" s="120"/>
      <c r="D22" s="121"/>
      <c r="E22" s="120"/>
    </row>
    <row r="23" spans="1:5" x14ac:dyDescent="0.25">
      <c r="A23" s="114" t="s">
        <v>172</v>
      </c>
      <c r="B23" s="121">
        <v>1</v>
      </c>
      <c r="C23" s="121" t="s">
        <v>13</v>
      </c>
      <c r="D23" s="121">
        <f t="shared" ref="D23:D56" si="0">E23/B23</f>
        <v>1636.84</v>
      </c>
      <c r="E23" s="121">
        <v>1636.84</v>
      </c>
    </row>
    <row r="24" spans="1:5" x14ac:dyDescent="0.25">
      <c r="A24" s="114" t="s">
        <v>173</v>
      </c>
      <c r="B24" s="121">
        <v>1</v>
      </c>
      <c r="C24" s="121" t="s">
        <v>13</v>
      </c>
      <c r="D24" s="121">
        <f t="shared" si="0"/>
        <v>2231.9699999999998</v>
      </c>
      <c r="E24" s="121">
        <v>2231.9699999999998</v>
      </c>
    </row>
    <row r="25" spans="1:5" ht="30" x14ac:dyDescent="0.25">
      <c r="A25" s="114" t="s">
        <v>174</v>
      </c>
      <c r="B25" s="121">
        <v>3.5000000000000003E-2</v>
      </c>
      <c r="C25" s="121" t="s">
        <v>175</v>
      </c>
      <c r="D25" s="121">
        <f t="shared" si="0"/>
        <v>21868.571428571428</v>
      </c>
      <c r="E25" s="121">
        <v>765.4</v>
      </c>
    </row>
    <row r="26" spans="1:5" ht="30" x14ac:dyDescent="0.25">
      <c r="A26" s="114" t="s">
        <v>176</v>
      </c>
      <c r="B26" s="121">
        <v>1</v>
      </c>
      <c r="C26" s="121" t="s">
        <v>13</v>
      </c>
      <c r="D26" s="121">
        <f t="shared" si="0"/>
        <v>303.61</v>
      </c>
      <c r="E26" s="121">
        <v>303.61</v>
      </c>
    </row>
    <row r="27" spans="1:5" x14ac:dyDescent="0.25">
      <c r="A27" s="114" t="s">
        <v>177</v>
      </c>
      <c r="B27" s="121">
        <v>6</v>
      </c>
      <c r="C27" s="121" t="s">
        <v>13</v>
      </c>
      <c r="D27" s="121">
        <f t="shared" si="0"/>
        <v>911.27499999999998</v>
      </c>
      <c r="E27" s="121">
        <v>5467.65</v>
      </c>
    </row>
    <row r="28" spans="1:5" ht="30" x14ac:dyDescent="0.25">
      <c r="A28" s="114" t="s">
        <v>178</v>
      </c>
      <c r="B28" s="121">
        <v>0.01</v>
      </c>
      <c r="C28" s="121" t="s">
        <v>18</v>
      </c>
      <c r="D28" s="121">
        <f t="shared" si="0"/>
        <v>51145</v>
      </c>
      <c r="E28" s="121">
        <v>511.45</v>
      </c>
    </row>
    <row r="29" spans="1:5" x14ac:dyDescent="0.25">
      <c r="A29" s="114" t="s">
        <v>179</v>
      </c>
      <c r="B29" s="121">
        <v>2</v>
      </c>
      <c r="C29" s="121" t="s">
        <v>13</v>
      </c>
      <c r="D29" s="121">
        <f t="shared" si="0"/>
        <v>3386.4349999999999</v>
      </c>
      <c r="E29" s="121">
        <v>6772.87</v>
      </c>
    </row>
    <row r="30" spans="1:5" x14ac:dyDescent="0.25">
      <c r="A30" s="114" t="s">
        <v>180</v>
      </c>
      <c r="B30" s="121">
        <v>2</v>
      </c>
      <c r="C30" s="121" t="s">
        <v>13</v>
      </c>
      <c r="D30" s="121">
        <f t="shared" si="0"/>
        <v>5558.2449999999999</v>
      </c>
      <c r="E30" s="121">
        <v>11116.49</v>
      </c>
    </row>
    <row r="31" spans="1:5" x14ac:dyDescent="0.25">
      <c r="A31" s="114" t="s">
        <v>80</v>
      </c>
      <c r="B31" s="121">
        <v>1</v>
      </c>
      <c r="C31" s="121" t="s">
        <v>81</v>
      </c>
      <c r="D31" s="121">
        <f t="shared" si="0"/>
        <v>91.38</v>
      </c>
      <c r="E31" s="121">
        <v>91.38</v>
      </c>
    </row>
    <row r="32" spans="1:5" x14ac:dyDescent="0.25">
      <c r="A32" s="114" t="s">
        <v>60</v>
      </c>
      <c r="B32" s="121">
        <v>1</v>
      </c>
      <c r="C32" s="121" t="s">
        <v>14</v>
      </c>
      <c r="D32" s="121">
        <f t="shared" si="0"/>
        <v>907.5</v>
      </c>
      <c r="E32" s="121">
        <v>907.5</v>
      </c>
    </row>
    <row r="33" spans="1:5" ht="30" x14ac:dyDescent="0.25">
      <c r="A33" s="114" t="s">
        <v>82</v>
      </c>
      <c r="B33" s="121">
        <v>3</v>
      </c>
      <c r="C33" s="121" t="s">
        <v>83</v>
      </c>
      <c r="D33" s="121">
        <f t="shared" si="0"/>
        <v>666.38</v>
      </c>
      <c r="E33" s="121">
        <v>1999.14</v>
      </c>
    </row>
    <row r="34" spans="1:5" ht="30" x14ac:dyDescent="0.25">
      <c r="A34" s="114" t="s">
        <v>181</v>
      </c>
      <c r="B34" s="121">
        <v>1</v>
      </c>
      <c r="C34" s="121" t="s">
        <v>13</v>
      </c>
      <c r="D34" s="121">
        <f t="shared" si="0"/>
        <v>150.94</v>
      </c>
      <c r="E34" s="121">
        <v>150.94</v>
      </c>
    </row>
    <row r="35" spans="1:5" ht="30" x14ac:dyDescent="0.25">
      <c r="A35" s="114" t="s">
        <v>79</v>
      </c>
      <c r="B35" s="121">
        <v>0.27</v>
      </c>
      <c r="C35" s="121" t="s">
        <v>16</v>
      </c>
      <c r="D35" s="121">
        <f t="shared" si="0"/>
        <v>1814.6666666666665</v>
      </c>
      <c r="E35" s="121">
        <v>489.96</v>
      </c>
    </row>
    <row r="36" spans="1:5" ht="30" x14ac:dyDescent="0.25">
      <c r="A36" s="114" t="s">
        <v>182</v>
      </c>
      <c r="B36" s="121">
        <v>0.1</v>
      </c>
      <c r="C36" s="121" t="s">
        <v>16</v>
      </c>
      <c r="D36" s="121">
        <f t="shared" si="0"/>
        <v>1791.3</v>
      </c>
      <c r="E36" s="121">
        <v>179.13</v>
      </c>
    </row>
    <row r="37" spans="1:5" x14ac:dyDescent="0.25">
      <c r="A37" s="114" t="s">
        <v>62</v>
      </c>
      <c r="B37" s="121">
        <v>0.02</v>
      </c>
      <c r="C37" s="121" t="s">
        <v>17</v>
      </c>
      <c r="D37" s="121">
        <f t="shared" si="0"/>
        <v>27330.5</v>
      </c>
      <c r="E37" s="121">
        <v>546.61</v>
      </c>
    </row>
    <row r="38" spans="1:5" ht="30" x14ac:dyDescent="0.25">
      <c r="A38" s="114" t="s">
        <v>63</v>
      </c>
      <c r="B38" s="121">
        <v>1.704</v>
      </c>
      <c r="C38" s="121" t="s">
        <v>16</v>
      </c>
      <c r="D38" s="121">
        <f t="shared" si="0"/>
        <v>1821.3321596244134</v>
      </c>
      <c r="E38" s="121">
        <v>3103.55</v>
      </c>
    </row>
    <row r="39" spans="1:5" ht="30" x14ac:dyDescent="0.25">
      <c r="A39" s="114" t="s">
        <v>65</v>
      </c>
      <c r="B39" s="121">
        <v>1</v>
      </c>
      <c r="C39" s="121" t="s">
        <v>14</v>
      </c>
      <c r="D39" s="121">
        <f t="shared" si="0"/>
        <v>549.39</v>
      </c>
      <c r="E39" s="121">
        <v>549.39</v>
      </c>
    </row>
    <row r="40" spans="1:5" x14ac:dyDescent="0.25">
      <c r="A40" s="114" t="s">
        <v>143</v>
      </c>
      <c r="B40" s="121">
        <v>0.03</v>
      </c>
      <c r="C40" s="121" t="s">
        <v>15</v>
      </c>
      <c r="D40" s="121">
        <f t="shared" si="0"/>
        <v>15990.666666666668</v>
      </c>
      <c r="E40" s="121">
        <v>479.72</v>
      </c>
    </row>
    <row r="41" spans="1:5" ht="30" x14ac:dyDescent="0.25">
      <c r="A41" s="114" t="s">
        <v>66</v>
      </c>
      <c r="B41" s="121">
        <v>5</v>
      </c>
      <c r="C41" s="121" t="s">
        <v>19</v>
      </c>
      <c r="D41" s="121">
        <f t="shared" si="0"/>
        <v>225.72800000000001</v>
      </c>
      <c r="E41" s="121">
        <v>1128.6400000000001</v>
      </c>
    </row>
    <row r="42" spans="1:5" x14ac:dyDescent="0.25">
      <c r="A42" s="114" t="s">
        <v>183</v>
      </c>
      <c r="B42" s="121">
        <v>2</v>
      </c>
      <c r="C42" s="121" t="s">
        <v>14</v>
      </c>
      <c r="D42" s="121">
        <f t="shared" si="0"/>
        <v>1352.27</v>
      </c>
      <c r="E42" s="121">
        <v>2704.54</v>
      </c>
    </row>
    <row r="43" spans="1:5" x14ac:dyDescent="0.25">
      <c r="A43" s="114" t="s">
        <v>84</v>
      </c>
      <c r="B43" s="121">
        <v>2</v>
      </c>
      <c r="C43" s="121" t="s">
        <v>81</v>
      </c>
      <c r="D43" s="121">
        <f t="shared" si="0"/>
        <v>73.19</v>
      </c>
      <c r="E43" s="121">
        <v>146.38</v>
      </c>
    </row>
    <row r="44" spans="1:5" x14ac:dyDescent="0.25">
      <c r="A44" s="114" t="s">
        <v>184</v>
      </c>
      <c r="B44" s="121">
        <v>2</v>
      </c>
      <c r="C44" s="121" t="s">
        <v>185</v>
      </c>
      <c r="D44" s="121">
        <f t="shared" si="0"/>
        <v>701.87</v>
      </c>
      <c r="E44" s="121">
        <v>1403.74</v>
      </c>
    </row>
    <row r="45" spans="1:5" x14ac:dyDescent="0.25">
      <c r="A45" s="114" t="s">
        <v>67</v>
      </c>
      <c r="B45" s="121">
        <v>1</v>
      </c>
      <c r="C45" s="121" t="s">
        <v>13</v>
      </c>
      <c r="D45" s="121">
        <f t="shared" si="0"/>
        <v>3894.78</v>
      </c>
      <c r="E45" s="121">
        <v>3894.78</v>
      </c>
    </row>
    <row r="46" spans="1:5" x14ac:dyDescent="0.25">
      <c r="A46" s="114" t="s">
        <v>85</v>
      </c>
      <c r="B46" s="121">
        <v>1</v>
      </c>
      <c r="C46" s="121" t="s">
        <v>14</v>
      </c>
      <c r="D46" s="121">
        <f t="shared" si="0"/>
        <v>6066.4</v>
      </c>
      <c r="E46" s="121">
        <v>6066.4</v>
      </c>
    </row>
    <row r="47" spans="1:5" ht="30" x14ac:dyDescent="0.25">
      <c r="A47" s="114" t="s">
        <v>186</v>
      </c>
      <c r="B47" s="121">
        <v>1</v>
      </c>
      <c r="C47" s="121" t="s">
        <v>20</v>
      </c>
      <c r="D47" s="121">
        <f t="shared" si="0"/>
        <v>1174.1099999999999</v>
      </c>
      <c r="E47" s="121">
        <v>1174.1099999999999</v>
      </c>
    </row>
    <row r="48" spans="1:5" ht="30" x14ac:dyDescent="0.25">
      <c r="A48" s="114" t="s">
        <v>187</v>
      </c>
      <c r="B48" s="121">
        <v>1</v>
      </c>
      <c r="C48" s="121" t="s">
        <v>20</v>
      </c>
      <c r="D48" s="121">
        <f t="shared" si="0"/>
        <v>604.44000000000005</v>
      </c>
      <c r="E48" s="121">
        <v>604.44000000000005</v>
      </c>
    </row>
    <row r="49" spans="1:7" x14ac:dyDescent="0.25">
      <c r="A49" s="114" t="s">
        <v>69</v>
      </c>
      <c r="B49" s="121">
        <v>32</v>
      </c>
      <c r="C49" s="121" t="s">
        <v>20</v>
      </c>
      <c r="D49" s="121">
        <f t="shared" si="0"/>
        <v>271.42031250000002</v>
      </c>
      <c r="E49" s="121">
        <v>8685.4500000000007</v>
      </c>
    </row>
    <row r="50" spans="1:7" ht="30" x14ac:dyDescent="0.25">
      <c r="A50" s="114" t="s">
        <v>188</v>
      </c>
      <c r="B50" s="121">
        <v>1</v>
      </c>
      <c r="C50" s="121" t="s">
        <v>185</v>
      </c>
      <c r="D50" s="121">
        <f t="shared" si="0"/>
        <v>76.13</v>
      </c>
      <c r="E50" s="121">
        <v>76.13</v>
      </c>
    </row>
    <row r="51" spans="1:7" ht="28.5" x14ac:dyDescent="0.25">
      <c r="A51" s="113" t="s">
        <v>189</v>
      </c>
      <c r="B51" s="120"/>
      <c r="C51" s="120"/>
      <c r="D51" s="121"/>
      <c r="E51" s="120"/>
    </row>
    <row r="52" spans="1:7" x14ac:dyDescent="0.25">
      <c r="A52" s="114" t="s">
        <v>190</v>
      </c>
      <c r="B52" s="121">
        <v>0.22</v>
      </c>
      <c r="C52" s="121" t="s">
        <v>94</v>
      </c>
      <c r="D52" s="121">
        <f t="shared" si="0"/>
        <v>1398.8636363636363</v>
      </c>
      <c r="E52" s="121">
        <v>307.75</v>
      </c>
    </row>
    <row r="53" spans="1:7" x14ac:dyDescent="0.25">
      <c r="A53" s="114" t="s">
        <v>145</v>
      </c>
      <c r="B53" s="121">
        <v>0.4</v>
      </c>
      <c r="C53" s="121" t="s">
        <v>146</v>
      </c>
      <c r="D53" s="121">
        <f t="shared" si="0"/>
        <v>1570.9999999999998</v>
      </c>
      <c r="E53" s="121">
        <v>628.4</v>
      </c>
    </row>
    <row r="54" spans="1:7" ht="30" x14ac:dyDescent="0.25">
      <c r="A54" s="114" t="s">
        <v>191</v>
      </c>
      <c r="B54" s="121">
        <v>0.1</v>
      </c>
      <c r="C54" s="121" t="s">
        <v>16</v>
      </c>
      <c r="D54" s="121">
        <f t="shared" si="0"/>
        <v>3668.7</v>
      </c>
      <c r="E54" s="121">
        <v>366.87</v>
      </c>
    </row>
    <row r="55" spans="1:7" ht="30" x14ac:dyDescent="0.25">
      <c r="A55" s="114" t="s">
        <v>70</v>
      </c>
      <c r="B55" s="121">
        <v>0.85</v>
      </c>
      <c r="C55" s="121" t="s">
        <v>16</v>
      </c>
      <c r="D55" s="121">
        <f t="shared" si="0"/>
        <v>1814.1176470588236</v>
      </c>
      <c r="E55" s="121">
        <v>1542</v>
      </c>
    </row>
    <row r="56" spans="1:7" ht="30" x14ac:dyDescent="0.25">
      <c r="A56" s="114" t="s">
        <v>147</v>
      </c>
      <c r="B56" s="121">
        <v>0.85399999999999998</v>
      </c>
      <c r="C56" s="121" t="s">
        <v>16</v>
      </c>
      <c r="D56" s="121">
        <f t="shared" si="0"/>
        <v>1843.1733021077282</v>
      </c>
      <c r="E56" s="121">
        <v>1574.07</v>
      </c>
    </row>
    <row r="57" spans="1:7" ht="28.5" x14ac:dyDescent="0.25">
      <c r="A57" s="113" t="s">
        <v>39</v>
      </c>
      <c r="B57" s="120"/>
      <c r="C57" s="120"/>
      <c r="D57" s="121"/>
      <c r="E57" s="120"/>
    </row>
    <row r="58" spans="1:7" ht="30" x14ac:dyDescent="0.25">
      <c r="A58" s="114" t="s">
        <v>59</v>
      </c>
      <c r="B58" s="121" t="s">
        <v>196</v>
      </c>
      <c r="C58" s="121" t="s">
        <v>11</v>
      </c>
      <c r="D58" s="121">
        <f>E58</f>
        <v>3963.92</v>
      </c>
      <c r="E58" s="121">
        <v>3963.92</v>
      </c>
    </row>
    <row r="59" spans="1:7" s="1" customFormat="1" ht="15" customHeight="1" x14ac:dyDescent="0.2">
      <c r="A59" s="81" t="s">
        <v>10</v>
      </c>
      <c r="B59" s="39"/>
      <c r="C59" s="39"/>
      <c r="D59" s="36"/>
      <c r="E59" s="36"/>
      <c r="G59" s="17"/>
    </row>
    <row r="60" spans="1:7" s="1" customFormat="1" ht="15" customHeight="1" x14ac:dyDescent="0.2">
      <c r="A60" s="82" t="s">
        <v>76</v>
      </c>
      <c r="B60" s="38" t="s">
        <v>22</v>
      </c>
      <c r="C60" s="38" t="s">
        <v>11</v>
      </c>
      <c r="D60" s="26">
        <f>E60</f>
        <v>11482.492000000002</v>
      </c>
      <c r="E60" s="26">
        <f>SUM(E18:E58)*10%</f>
        <v>11482.492000000002</v>
      </c>
      <c r="G60" s="17"/>
    </row>
    <row r="61" spans="1:7" x14ac:dyDescent="0.25">
      <c r="A61" s="115" t="s">
        <v>25</v>
      </c>
      <c r="B61" s="121"/>
      <c r="C61" s="121"/>
      <c r="D61" s="121"/>
      <c r="E61" s="122">
        <f>SUM(E18:E60)</f>
        <v>126307.41200000001</v>
      </c>
    </row>
    <row r="64" spans="1:7" ht="39.75" customHeight="1" x14ac:dyDescent="0.25">
      <c r="A64" s="191" t="s">
        <v>197</v>
      </c>
      <c r="B64" s="191"/>
      <c r="C64" s="191"/>
      <c r="D64" s="191"/>
      <c r="E64" s="191"/>
    </row>
    <row r="65" spans="1:5" ht="27.75" customHeight="1" x14ac:dyDescent="0.25">
      <c r="A65" s="191" t="s">
        <v>192</v>
      </c>
      <c r="B65" s="191"/>
      <c r="C65" s="191"/>
      <c r="D65" s="191"/>
      <c r="E65" s="191"/>
    </row>
    <row r="66" spans="1:5" ht="24" customHeight="1" x14ac:dyDescent="0.25">
      <c r="A66" s="191" t="s">
        <v>193</v>
      </c>
      <c r="B66" s="191"/>
      <c r="C66" s="191"/>
      <c r="D66" s="191"/>
      <c r="E66" s="191"/>
    </row>
    <row r="67" spans="1:5" ht="30.75" customHeight="1" x14ac:dyDescent="0.25">
      <c r="A67" s="191" t="s">
        <v>194</v>
      </c>
      <c r="B67" s="191"/>
      <c r="C67" s="191"/>
      <c r="D67" s="191"/>
      <c r="E67" s="191"/>
    </row>
    <row r="69" spans="1:5" ht="24.75" customHeight="1" x14ac:dyDescent="0.25"/>
    <row r="70" spans="1:5" ht="18.75" customHeight="1" x14ac:dyDescent="0.25">
      <c r="A70" s="110" t="s">
        <v>195</v>
      </c>
    </row>
    <row r="71" spans="1:5" ht="16.5" customHeight="1" x14ac:dyDescent="0.25">
      <c r="A71" s="111" t="s">
        <v>204</v>
      </c>
    </row>
    <row r="72" spans="1:5" ht="8.25" customHeight="1" x14ac:dyDescent="0.25">
      <c r="B72" s="118"/>
      <c r="D72" s="118" t="s">
        <v>27</v>
      </c>
    </row>
    <row r="74" spans="1:5" x14ac:dyDescent="0.25">
      <c r="A74" s="110" t="s">
        <v>205</v>
      </c>
    </row>
    <row r="75" spans="1:5" ht="8.25" customHeight="1" x14ac:dyDescent="0.25">
      <c r="B75" s="118"/>
      <c r="D75" s="118" t="s">
        <v>27</v>
      </c>
    </row>
    <row r="76" spans="1:5" ht="11.25" customHeight="1" x14ac:dyDescent="0.25"/>
  </sheetData>
  <mergeCells count="11">
    <mergeCell ref="A66:E66"/>
    <mergeCell ref="A67:E67"/>
    <mergeCell ref="D6:E6"/>
    <mergeCell ref="A64:E64"/>
    <mergeCell ref="A65:E65"/>
    <mergeCell ref="A8:E8"/>
    <mergeCell ref="A9:E9"/>
    <mergeCell ref="A10:E10"/>
    <mergeCell ref="A12:E12"/>
    <mergeCell ref="A13:E13"/>
    <mergeCell ref="A14:E1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8" t="s">
        <v>209</v>
      </c>
      <c r="B1" s="168"/>
      <c r="C1" s="168"/>
      <c r="D1" s="168"/>
      <c r="E1" s="168"/>
      <c r="F1" s="168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210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2" t="s">
        <v>109</v>
      </c>
      <c r="B5" s="182"/>
      <c r="C5" s="182"/>
      <c r="D5" s="182"/>
      <c r="E5" s="182"/>
      <c r="F5" s="18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4" t="s">
        <v>110</v>
      </c>
      <c r="B6" s="93">
        <v>4</v>
      </c>
      <c r="C6" s="94" t="s">
        <v>111</v>
      </c>
      <c r="D6" s="108">
        <v>1236.7</v>
      </c>
      <c r="E6" s="94" t="s">
        <v>112</v>
      </c>
      <c r="F6" s="96">
        <v>591.79999999999995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3"/>
      <c r="R6" s="184"/>
      <c r="S6" s="58"/>
    </row>
    <row r="7" spans="1:19" s="61" customFormat="1" ht="32.25" customHeight="1" x14ac:dyDescent="0.25">
      <c r="A7" s="94" t="s">
        <v>113</v>
      </c>
      <c r="B7" s="93">
        <v>2</v>
      </c>
      <c r="C7" s="94" t="s">
        <v>114</v>
      </c>
      <c r="D7" s="108">
        <v>0</v>
      </c>
      <c r="E7" s="94" t="s">
        <v>115</v>
      </c>
      <c r="F7" s="96">
        <v>383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3"/>
      <c r="R7" s="185"/>
      <c r="S7" s="60"/>
    </row>
    <row r="8" spans="1:19" s="61" customFormat="1" ht="33.75" customHeight="1" x14ac:dyDescent="0.25">
      <c r="A8" s="125" t="s">
        <v>116</v>
      </c>
      <c r="B8" s="93">
        <v>8</v>
      </c>
      <c r="C8" s="94" t="s">
        <v>117</v>
      </c>
      <c r="D8" s="96">
        <v>136.19999999999999</v>
      </c>
      <c r="E8" s="94" t="s">
        <v>118</v>
      </c>
      <c r="F8" s="96">
        <v>335.5</v>
      </c>
      <c r="G8" s="50"/>
      <c r="H8" s="52"/>
      <c r="I8" s="53"/>
      <c r="J8" s="54"/>
      <c r="K8" s="124"/>
      <c r="L8" s="56"/>
      <c r="M8" s="56"/>
      <c r="N8" s="56"/>
      <c r="O8" s="56"/>
      <c r="P8" s="57"/>
      <c r="Q8" s="183"/>
      <c r="R8" s="184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24"/>
      <c r="L9" s="56"/>
      <c r="M9" s="56"/>
      <c r="N9" s="56"/>
      <c r="O9" s="56"/>
      <c r="P9" s="50"/>
      <c r="Q9" s="124"/>
      <c r="R9" s="125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6" t="s">
        <v>119</v>
      </c>
      <c r="B11" s="187"/>
      <c r="C11" s="187"/>
      <c r="D11" s="187"/>
      <c r="E11" s="188"/>
      <c r="F11" s="72" t="s">
        <v>120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7" customFormat="1" ht="30" customHeight="1" x14ac:dyDescent="0.25">
      <c r="A12" s="175" t="s">
        <v>207</v>
      </c>
      <c r="B12" s="176"/>
      <c r="C12" s="176"/>
      <c r="D12" s="176"/>
      <c r="E12" s="177"/>
      <c r="F12" s="99">
        <v>13105.057999999932</v>
      </c>
    </row>
    <row r="13" spans="1:19" s="97" customFormat="1" ht="30" customHeight="1" x14ac:dyDescent="0.25">
      <c r="A13" s="175" t="s">
        <v>121</v>
      </c>
      <c r="B13" s="176"/>
      <c r="C13" s="176"/>
      <c r="D13" s="176"/>
      <c r="E13" s="177"/>
      <c r="F13" s="99">
        <v>35732.490000000034</v>
      </c>
    </row>
    <row r="14" spans="1:19" s="97" customFormat="1" ht="30" customHeight="1" x14ac:dyDescent="0.25">
      <c r="A14" s="175" t="s">
        <v>122</v>
      </c>
      <c r="B14" s="176"/>
      <c r="C14" s="176"/>
      <c r="D14" s="176"/>
      <c r="E14" s="177"/>
      <c r="F14" s="100">
        <f>SUM(F15:F17)</f>
        <v>128671.21999999999</v>
      </c>
    </row>
    <row r="15" spans="1:19" s="71" customFormat="1" ht="28.5" customHeight="1" x14ac:dyDescent="0.25">
      <c r="A15" s="178" t="s">
        <v>123</v>
      </c>
      <c r="B15" s="179"/>
      <c r="C15" s="179"/>
      <c r="D15" s="179"/>
      <c r="E15" s="180"/>
      <c r="F15" s="101">
        <f>128147.04+524.18</f>
        <v>128671.21999999999</v>
      </c>
    </row>
    <row r="16" spans="1:19" s="71" customFormat="1" ht="30" hidden="1" customHeight="1" x14ac:dyDescent="0.25">
      <c r="A16" s="178" t="s">
        <v>124</v>
      </c>
      <c r="B16" s="179"/>
      <c r="C16" s="179"/>
      <c r="D16" s="179"/>
      <c r="E16" s="180"/>
      <c r="F16" s="101"/>
    </row>
    <row r="17" spans="1:19" s="71" customFormat="1" ht="30" hidden="1" customHeight="1" x14ac:dyDescent="0.25">
      <c r="A17" s="178" t="s">
        <v>125</v>
      </c>
      <c r="B17" s="179"/>
      <c r="C17" s="179"/>
      <c r="D17" s="179"/>
      <c r="E17" s="180"/>
      <c r="F17" s="101"/>
    </row>
    <row r="18" spans="1:19" s="97" customFormat="1" ht="30" customHeight="1" x14ac:dyDescent="0.25">
      <c r="A18" s="175" t="s">
        <v>126</v>
      </c>
      <c r="B18" s="176"/>
      <c r="C18" s="176"/>
      <c r="D18" s="176"/>
      <c r="E18" s="177"/>
      <c r="F18" s="100">
        <f>SUM(F19:F21)</f>
        <v>149364.81</v>
      </c>
    </row>
    <row r="19" spans="1:19" s="71" customFormat="1" ht="30" customHeight="1" x14ac:dyDescent="0.25">
      <c r="A19" s="178" t="s">
        <v>123</v>
      </c>
      <c r="B19" s="179"/>
      <c r="C19" s="179"/>
      <c r="D19" s="179"/>
      <c r="E19" s="180"/>
      <c r="F19" s="101">
        <f>148840.63+524.18</f>
        <v>149364.81</v>
      </c>
    </row>
    <row r="20" spans="1:19" s="71" customFormat="1" ht="30" hidden="1" customHeight="1" x14ac:dyDescent="0.25">
      <c r="A20" s="178" t="s">
        <v>124</v>
      </c>
      <c r="B20" s="179"/>
      <c r="C20" s="179"/>
      <c r="D20" s="179"/>
      <c r="E20" s="180"/>
      <c r="F20" s="101"/>
    </row>
    <row r="21" spans="1:19" s="74" customFormat="1" ht="30" hidden="1" customHeight="1" x14ac:dyDescent="0.2">
      <c r="A21" s="178" t="s">
        <v>125</v>
      </c>
      <c r="B21" s="179"/>
      <c r="C21" s="179"/>
      <c r="D21" s="179"/>
      <c r="E21" s="180"/>
      <c r="F21" s="10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75" t="s">
        <v>127</v>
      </c>
      <c r="B22" s="176"/>
      <c r="C22" s="176"/>
      <c r="D22" s="176"/>
      <c r="E22" s="177"/>
      <c r="F22" s="100">
        <f>F12+F18</f>
        <v>162469.86799999993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8" customFormat="1" ht="30" customHeight="1" x14ac:dyDescent="0.25">
      <c r="A23" s="175" t="s">
        <v>128</v>
      </c>
      <c r="B23" s="176"/>
      <c r="C23" s="176"/>
      <c r="D23" s="176"/>
      <c r="E23" s="177"/>
      <c r="F23" s="100">
        <f>Лист1!E61</f>
        <v>125734.89350000001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8" customFormat="1" ht="30" customHeight="1" x14ac:dyDescent="0.25">
      <c r="A24" s="175" t="s">
        <v>208</v>
      </c>
      <c r="B24" s="176"/>
      <c r="C24" s="176"/>
      <c r="D24" s="176"/>
      <c r="E24" s="177"/>
      <c r="F24" s="100">
        <f>F22-F23</f>
        <v>36734.974499999924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8" customFormat="1" ht="30" customHeight="1" x14ac:dyDescent="0.25">
      <c r="A25" s="175" t="s">
        <v>129</v>
      </c>
      <c r="B25" s="176"/>
      <c r="C25" s="176"/>
      <c r="D25" s="176"/>
      <c r="E25" s="177"/>
      <c r="F25" s="99">
        <f>F13+F14-F18</f>
        <v>15038.900000000023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74" t="s">
        <v>130</v>
      </c>
      <c r="B27" s="174"/>
      <c r="C27" s="174"/>
      <c r="D27" s="174"/>
    </row>
    <row r="28" spans="1:19" s="2" customFormat="1" ht="21.75" customHeight="1" x14ac:dyDescent="0.25">
      <c r="A28" s="181" t="s">
        <v>131</v>
      </c>
      <c r="B28" s="181"/>
      <c r="C28" s="181"/>
      <c r="D28" s="181"/>
    </row>
    <row r="29" spans="1:19" s="2" customFormat="1" ht="22.5" customHeight="1" x14ac:dyDescent="0.25">
      <c r="A29" s="174" t="s">
        <v>45</v>
      </c>
      <c r="B29" s="174"/>
      <c r="C29" s="174"/>
      <c r="D29" s="174"/>
    </row>
    <row r="30" spans="1:19" s="2" customFormat="1" ht="22.5" customHeight="1" x14ac:dyDescent="0.25">
      <c r="A30" s="174" t="s">
        <v>46</v>
      </c>
      <c r="B30" s="174"/>
      <c r="C30" s="17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7109375" style="126" customWidth="1"/>
    <col min="2" max="2" width="13.85546875" style="126" customWidth="1"/>
    <col min="3" max="3" width="11.42578125" style="126" customWidth="1"/>
    <col min="4" max="4" width="15" style="126" customWidth="1"/>
    <col min="5" max="5" width="14.7109375" style="126" customWidth="1"/>
    <col min="6" max="255" width="8.140625" style="126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6" customFormat="1" ht="23.25" customHeight="1" x14ac:dyDescent="0.25">
      <c r="A1" s="193"/>
      <c r="B1" s="193"/>
      <c r="C1" s="193"/>
      <c r="D1" s="193"/>
      <c r="E1" s="193"/>
    </row>
    <row r="2" spans="1:5" s="126" customFormat="1" ht="20.25" customHeight="1" x14ac:dyDescent="0.25">
      <c r="A2" s="193" t="s">
        <v>161</v>
      </c>
      <c r="B2" s="193"/>
      <c r="C2" s="193"/>
      <c r="D2" s="193"/>
      <c r="E2" s="193"/>
    </row>
    <row r="3" spans="1:5" s="126" customFormat="1" ht="15.75" customHeight="1" x14ac:dyDescent="0.25">
      <c r="B3" s="193" t="s">
        <v>198</v>
      </c>
      <c r="C3" s="193"/>
      <c r="D3" s="193"/>
      <c r="E3" s="193"/>
    </row>
    <row r="4" spans="1:5" s="126" customFormat="1" x14ac:dyDescent="0.25">
      <c r="A4" s="195" t="s">
        <v>162</v>
      </c>
      <c r="B4" s="195"/>
      <c r="C4" s="195"/>
      <c r="D4" s="195"/>
      <c r="E4" s="195"/>
    </row>
    <row r="5" spans="1:5" s="126" customFormat="1" x14ac:dyDescent="0.25">
      <c r="A5" s="195" t="s">
        <v>163</v>
      </c>
      <c r="B5" s="195"/>
      <c r="C5" s="195"/>
      <c r="D5" s="195"/>
      <c r="E5" s="195"/>
    </row>
    <row r="6" spans="1:5" s="126" customFormat="1" ht="26.25" customHeight="1" x14ac:dyDescent="0.25">
      <c r="A6" s="193" t="s">
        <v>164</v>
      </c>
      <c r="B6" s="193"/>
      <c r="C6" s="193"/>
      <c r="D6" s="193"/>
      <c r="E6" s="126" t="s">
        <v>211</v>
      </c>
    </row>
    <row r="7" spans="1:5" s="126" customFormat="1" x14ac:dyDescent="0.25">
      <c r="A7" s="193"/>
      <c r="B7" s="193"/>
      <c r="C7" s="193"/>
      <c r="D7" s="193"/>
      <c r="E7" s="193"/>
    </row>
    <row r="8" spans="1:5" s="126" customFormat="1" ht="28.5" customHeight="1" x14ac:dyDescent="0.25">
      <c r="A8" s="194" t="s">
        <v>212</v>
      </c>
      <c r="B8" s="194"/>
      <c r="C8" s="194"/>
      <c r="D8" s="194"/>
      <c r="E8" s="194"/>
    </row>
    <row r="9" spans="1:5" s="126" customFormat="1" ht="29.25" customHeight="1" x14ac:dyDescent="0.25">
      <c r="A9" s="194" t="s">
        <v>199</v>
      </c>
      <c r="B9" s="194"/>
      <c r="C9" s="194"/>
      <c r="D9" s="194"/>
      <c r="E9" s="194"/>
    </row>
    <row r="10" spans="1:5" s="126" customFormat="1" ht="30" customHeight="1" x14ac:dyDescent="0.25">
      <c r="A10" s="194" t="s">
        <v>200</v>
      </c>
      <c r="B10" s="194"/>
      <c r="C10" s="194"/>
      <c r="D10" s="194"/>
      <c r="E10" s="194"/>
    </row>
    <row r="11" spans="1:5" s="126" customFormat="1" ht="30" customHeight="1" x14ac:dyDescent="0.25">
      <c r="A11" s="194" t="s">
        <v>201</v>
      </c>
      <c r="B11" s="194"/>
      <c r="C11" s="194"/>
      <c r="D11" s="194"/>
      <c r="E11" s="194"/>
    </row>
    <row r="12" spans="1:5" s="126" customFormat="1" ht="29.25" customHeight="1" x14ac:dyDescent="0.25">
      <c r="A12" s="194" t="s">
        <v>202</v>
      </c>
      <c r="B12" s="194"/>
      <c r="C12" s="194"/>
      <c r="D12" s="194"/>
      <c r="E12" s="194"/>
    </row>
    <row r="13" spans="1:5" s="126" customFormat="1" ht="28.5" customHeight="1" x14ac:dyDescent="0.25">
      <c r="A13" s="194" t="s">
        <v>213</v>
      </c>
      <c r="B13" s="194"/>
      <c r="C13" s="194"/>
      <c r="D13" s="194"/>
      <c r="E13" s="194"/>
    </row>
    <row r="14" spans="1:5" s="126" customFormat="1" ht="15.75" customHeight="1" thickBot="1" x14ac:dyDescent="0.3">
      <c r="A14" s="193"/>
      <c r="B14" s="193"/>
      <c r="C14" s="193"/>
      <c r="D14" s="193"/>
      <c r="E14" s="193"/>
    </row>
    <row r="15" spans="1:5" s="126" customFormat="1" ht="135" x14ac:dyDescent="0.25">
      <c r="A15" s="130" t="s">
        <v>2</v>
      </c>
      <c r="B15" s="127" t="s">
        <v>167</v>
      </c>
      <c r="C15" s="127" t="s">
        <v>0</v>
      </c>
      <c r="D15" s="127" t="s">
        <v>166</v>
      </c>
      <c r="E15" s="127" t="s">
        <v>1</v>
      </c>
    </row>
    <row r="16" spans="1:5" s="126" customFormat="1" x14ac:dyDescent="0.25">
      <c r="A16" s="131" t="s">
        <v>8</v>
      </c>
      <c r="B16" s="129"/>
      <c r="C16" s="129"/>
      <c r="D16" s="129"/>
      <c r="E16" s="129"/>
    </row>
    <row r="17" spans="1:5" s="126" customFormat="1" x14ac:dyDescent="0.25">
      <c r="A17" s="128" t="s">
        <v>56</v>
      </c>
      <c r="B17" s="121" t="s">
        <v>22</v>
      </c>
      <c r="C17" s="121" t="s">
        <v>11</v>
      </c>
      <c r="D17" s="121">
        <v>0.13</v>
      </c>
      <c r="E17" s="121">
        <v>1929.25</v>
      </c>
    </row>
    <row r="18" spans="1:5" s="126" customFormat="1" ht="28.5" x14ac:dyDescent="0.25">
      <c r="A18" s="131" t="s">
        <v>168</v>
      </c>
      <c r="B18" s="120"/>
      <c r="C18" s="120"/>
      <c r="D18" s="120"/>
      <c r="E18" s="120"/>
    </row>
    <row r="19" spans="1:5" s="126" customFormat="1" x14ac:dyDescent="0.25">
      <c r="A19" s="128" t="s">
        <v>214</v>
      </c>
      <c r="B19" s="121" t="s">
        <v>23</v>
      </c>
      <c r="C19" s="121" t="s">
        <v>11</v>
      </c>
      <c r="D19" s="121">
        <f>E19</f>
        <v>2996.4</v>
      </c>
      <c r="E19" s="121">
        <v>2996.4</v>
      </c>
    </row>
    <row r="20" spans="1:5" s="126" customFormat="1" ht="30" x14ac:dyDescent="0.25">
      <c r="A20" s="128" t="s">
        <v>134</v>
      </c>
      <c r="B20" s="121" t="s">
        <v>23</v>
      </c>
      <c r="C20" s="121" t="s">
        <v>11</v>
      </c>
      <c r="D20" s="121">
        <f t="shared" ref="D20:D23" si="0">E20</f>
        <v>1005.26</v>
      </c>
      <c r="E20" s="121">
        <v>1005.26</v>
      </c>
    </row>
    <row r="21" spans="1:5" s="126" customFormat="1" ht="30" x14ac:dyDescent="0.25">
      <c r="A21" s="128" t="s">
        <v>215</v>
      </c>
      <c r="B21" s="121" t="s">
        <v>23</v>
      </c>
      <c r="C21" s="121" t="s">
        <v>11</v>
      </c>
      <c r="D21" s="121">
        <f t="shared" si="0"/>
        <v>760.81</v>
      </c>
      <c r="E21" s="121">
        <v>760.81</v>
      </c>
    </row>
    <row r="22" spans="1:5" s="126" customFormat="1" x14ac:dyDescent="0.25">
      <c r="A22" s="128" t="s">
        <v>169</v>
      </c>
      <c r="B22" s="121" t="s">
        <v>155</v>
      </c>
      <c r="C22" s="121" t="s">
        <v>11</v>
      </c>
      <c r="D22" s="121">
        <f t="shared" si="0"/>
        <v>44471.73</v>
      </c>
      <c r="E22" s="121">
        <v>44471.73</v>
      </c>
    </row>
    <row r="23" spans="1:5" s="126" customFormat="1" x14ac:dyDescent="0.25">
      <c r="A23" s="128" t="s">
        <v>170</v>
      </c>
      <c r="B23" s="121" t="s">
        <v>155</v>
      </c>
      <c r="C23" s="121" t="s">
        <v>11</v>
      </c>
      <c r="D23" s="121">
        <f t="shared" si="0"/>
        <v>198.26</v>
      </c>
      <c r="E23" s="121">
        <v>198.26</v>
      </c>
    </row>
    <row r="24" spans="1:5" s="126" customFormat="1" ht="28.5" x14ac:dyDescent="0.25">
      <c r="A24" s="131" t="s">
        <v>171</v>
      </c>
      <c r="B24" s="120"/>
      <c r="C24" s="120"/>
      <c r="D24" s="120"/>
      <c r="E24" s="120"/>
    </row>
    <row r="25" spans="1:5" s="126" customFormat="1" x14ac:dyDescent="0.25">
      <c r="A25" s="128" t="s">
        <v>216</v>
      </c>
      <c r="B25" s="121">
        <v>1</v>
      </c>
      <c r="C25" s="121" t="s">
        <v>13</v>
      </c>
      <c r="D25" s="121">
        <f>E25/B25</f>
        <v>705.6</v>
      </c>
      <c r="E25" s="121">
        <v>705.6</v>
      </c>
    </row>
    <row r="26" spans="1:5" s="126" customFormat="1" x14ac:dyDescent="0.25">
      <c r="A26" s="128" t="s">
        <v>217</v>
      </c>
      <c r="B26" s="121">
        <v>1</v>
      </c>
      <c r="C26" s="121" t="s">
        <v>15</v>
      </c>
      <c r="D26" s="121">
        <f t="shared" ref="D26:D51" si="1">E26/B26</f>
        <v>724.61</v>
      </c>
      <c r="E26" s="121">
        <v>724.61</v>
      </c>
    </row>
    <row r="27" spans="1:5" s="126" customFormat="1" ht="30" x14ac:dyDescent="0.25">
      <c r="A27" s="128" t="s">
        <v>218</v>
      </c>
      <c r="B27" s="121" t="s">
        <v>23</v>
      </c>
      <c r="C27" s="121" t="s">
        <v>11</v>
      </c>
      <c r="D27" s="121">
        <f>E27</f>
        <v>1704.71</v>
      </c>
      <c r="E27" s="121">
        <v>1704.71</v>
      </c>
    </row>
    <row r="28" spans="1:5" s="126" customFormat="1" x14ac:dyDescent="0.25">
      <c r="A28" s="128" t="s">
        <v>219</v>
      </c>
      <c r="B28" s="121">
        <v>1</v>
      </c>
      <c r="C28" s="121" t="s">
        <v>13</v>
      </c>
      <c r="D28" s="121">
        <f t="shared" si="1"/>
        <v>365.88</v>
      </c>
      <c r="E28" s="121">
        <v>365.88</v>
      </c>
    </row>
    <row r="29" spans="1:5" s="126" customFormat="1" ht="30" x14ac:dyDescent="0.25">
      <c r="A29" s="128" t="s">
        <v>220</v>
      </c>
      <c r="B29" s="121">
        <v>0.01</v>
      </c>
      <c r="C29" s="121" t="s">
        <v>18</v>
      </c>
      <c r="D29" s="121">
        <f t="shared" si="1"/>
        <v>30407</v>
      </c>
      <c r="E29" s="121">
        <v>304.07</v>
      </c>
    </row>
    <row r="30" spans="1:5" s="126" customFormat="1" x14ac:dyDescent="0.25">
      <c r="A30" s="128" t="s">
        <v>221</v>
      </c>
      <c r="B30" s="121">
        <v>0.01</v>
      </c>
      <c r="C30" s="121" t="s">
        <v>18</v>
      </c>
      <c r="D30" s="121">
        <f t="shared" si="1"/>
        <v>67019</v>
      </c>
      <c r="E30" s="121">
        <v>670.19</v>
      </c>
    </row>
    <row r="31" spans="1:5" s="126" customFormat="1" x14ac:dyDescent="0.25">
      <c r="A31" s="128" t="s">
        <v>222</v>
      </c>
      <c r="B31" s="121">
        <v>4</v>
      </c>
      <c r="C31" s="121" t="s">
        <v>81</v>
      </c>
      <c r="D31" s="121">
        <f t="shared" si="1"/>
        <v>100.97499999999999</v>
      </c>
      <c r="E31" s="121">
        <v>403.9</v>
      </c>
    </row>
    <row r="32" spans="1:5" s="126" customFormat="1" x14ac:dyDescent="0.25">
      <c r="A32" s="128" t="s">
        <v>60</v>
      </c>
      <c r="B32" s="121">
        <v>1</v>
      </c>
      <c r="C32" s="121" t="s">
        <v>14</v>
      </c>
      <c r="D32" s="121">
        <f t="shared" si="1"/>
        <v>1012.36</v>
      </c>
      <c r="E32" s="121">
        <v>1012.36</v>
      </c>
    </row>
    <row r="33" spans="1:5" s="126" customFormat="1" x14ac:dyDescent="0.25">
      <c r="A33" s="128" t="s">
        <v>223</v>
      </c>
      <c r="B33" s="121">
        <v>0.17</v>
      </c>
      <c r="C33" s="121" t="s">
        <v>16</v>
      </c>
      <c r="D33" s="121">
        <f t="shared" si="1"/>
        <v>1813.705882352941</v>
      </c>
      <c r="E33" s="121">
        <v>308.33</v>
      </c>
    </row>
    <row r="34" spans="1:5" s="126" customFormat="1" x14ac:dyDescent="0.25">
      <c r="A34" s="128" t="s">
        <v>224</v>
      </c>
      <c r="B34" s="121">
        <v>2</v>
      </c>
      <c r="C34" s="121" t="s">
        <v>225</v>
      </c>
      <c r="D34" s="121">
        <f t="shared" si="1"/>
        <v>1112.47</v>
      </c>
      <c r="E34" s="121">
        <v>2224.94</v>
      </c>
    </row>
    <row r="35" spans="1:5" s="126" customFormat="1" x14ac:dyDescent="0.25">
      <c r="A35" s="128" t="s">
        <v>226</v>
      </c>
      <c r="B35" s="121">
        <v>0.01</v>
      </c>
      <c r="C35" s="121" t="s">
        <v>18</v>
      </c>
      <c r="D35" s="121">
        <f t="shared" si="1"/>
        <v>30188.999999999996</v>
      </c>
      <c r="E35" s="121">
        <v>301.89</v>
      </c>
    </row>
    <row r="36" spans="1:5" s="126" customFormat="1" ht="30" x14ac:dyDescent="0.25">
      <c r="A36" s="128" t="s">
        <v>63</v>
      </c>
      <c r="B36" s="121">
        <v>1.704</v>
      </c>
      <c r="C36" s="121" t="s">
        <v>16</v>
      </c>
      <c r="D36" s="121">
        <f t="shared" si="1"/>
        <v>1919.3896713615022</v>
      </c>
      <c r="E36" s="121">
        <v>3270.64</v>
      </c>
    </row>
    <row r="37" spans="1:5" s="126" customFormat="1" x14ac:dyDescent="0.25">
      <c r="A37" s="128" t="s">
        <v>227</v>
      </c>
      <c r="B37" s="121">
        <v>1</v>
      </c>
      <c r="C37" s="121" t="s">
        <v>13</v>
      </c>
      <c r="D37" s="121">
        <f t="shared" si="1"/>
        <v>315.79000000000002</v>
      </c>
      <c r="E37" s="121">
        <v>315.79000000000002</v>
      </c>
    </row>
    <row r="38" spans="1:5" s="126" customFormat="1" x14ac:dyDescent="0.25">
      <c r="A38" s="128" t="s">
        <v>143</v>
      </c>
      <c r="B38" s="121">
        <v>0.2</v>
      </c>
      <c r="C38" s="121" t="s">
        <v>15</v>
      </c>
      <c r="D38" s="121">
        <f t="shared" si="1"/>
        <v>17417.149999999998</v>
      </c>
      <c r="E38" s="121">
        <v>3483.43</v>
      </c>
    </row>
    <row r="39" spans="1:5" s="126" customFormat="1" ht="30" x14ac:dyDescent="0.25">
      <c r="A39" s="128" t="s">
        <v>66</v>
      </c>
      <c r="B39" s="121">
        <v>5</v>
      </c>
      <c r="C39" s="121" t="s">
        <v>19</v>
      </c>
      <c r="D39" s="121">
        <f t="shared" si="1"/>
        <v>251.82600000000002</v>
      </c>
      <c r="E39" s="121">
        <v>1259.1300000000001</v>
      </c>
    </row>
    <row r="40" spans="1:5" s="126" customFormat="1" x14ac:dyDescent="0.25">
      <c r="A40" s="128" t="s">
        <v>228</v>
      </c>
      <c r="B40" s="121">
        <v>5</v>
      </c>
      <c r="C40" s="121" t="s">
        <v>81</v>
      </c>
      <c r="D40" s="121">
        <f t="shared" si="1"/>
        <v>79.275999999999996</v>
      </c>
      <c r="E40" s="121">
        <v>396.38</v>
      </c>
    </row>
    <row r="41" spans="1:5" s="126" customFormat="1" x14ac:dyDescent="0.25">
      <c r="A41" s="128" t="s">
        <v>229</v>
      </c>
      <c r="B41" s="121">
        <v>1</v>
      </c>
      <c r="C41" s="121" t="s">
        <v>13</v>
      </c>
      <c r="D41" s="121">
        <f t="shared" si="1"/>
        <v>4397.99</v>
      </c>
      <c r="E41" s="121">
        <v>4397.99</v>
      </c>
    </row>
    <row r="42" spans="1:5" s="126" customFormat="1" x14ac:dyDescent="0.25">
      <c r="A42" s="128" t="s">
        <v>85</v>
      </c>
      <c r="B42" s="121">
        <v>1</v>
      </c>
      <c r="C42" s="121" t="s">
        <v>14</v>
      </c>
      <c r="D42" s="121">
        <f>E42</f>
        <v>8045.48</v>
      </c>
      <c r="E42" s="121">
        <v>8045.48</v>
      </c>
    </row>
    <row r="43" spans="1:5" s="126" customFormat="1" ht="30" x14ac:dyDescent="0.25">
      <c r="A43" s="128" t="s">
        <v>186</v>
      </c>
      <c r="B43" s="121">
        <v>1</v>
      </c>
      <c r="C43" s="121" t="s">
        <v>20</v>
      </c>
      <c r="D43" s="121">
        <f t="shared" si="1"/>
        <v>868.12</v>
      </c>
      <c r="E43" s="121">
        <v>868.12</v>
      </c>
    </row>
    <row r="44" spans="1:5" s="126" customFormat="1" ht="30" x14ac:dyDescent="0.25">
      <c r="A44" s="128" t="s">
        <v>187</v>
      </c>
      <c r="B44" s="121">
        <v>0.01</v>
      </c>
      <c r="C44" s="121" t="s">
        <v>20</v>
      </c>
      <c r="D44" s="121">
        <f t="shared" si="1"/>
        <v>30424</v>
      </c>
      <c r="E44" s="121">
        <v>304.24</v>
      </c>
    </row>
    <row r="45" spans="1:5" s="126" customFormat="1" x14ac:dyDescent="0.25">
      <c r="A45" s="128" t="s">
        <v>69</v>
      </c>
      <c r="B45" s="121">
        <v>32</v>
      </c>
      <c r="C45" s="121" t="s">
        <v>20</v>
      </c>
      <c r="D45" s="121">
        <f t="shared" si="1"/>
        <v>299.67937499999999</v>
      </c>
      <c r="E45" s="121">
        <v>9589.74</v>
      </c>
    </row>
    <row r="46" spans="1:5" s="126" customFormat="1" ht="28.5" x14ac:dyDescent="0.25">
      <c r="A46" s="131" t="s">
        <v>189</v>
      </c>
      <c r="B46" s="120"/>
      <c r="C46" s="120"/>
      <c r="D46" s="121"/>
      <c r="E46" s="120"/>
    </row>
    <row r="47" spans="1:5" s="126" customFormat="1" x14ac:dyDescent="0.25">
      <c r="A47" s="128" t="s">
        <v>145</v>
      </c>
      <c r="B47" s="121">
        <v>0.1</v>
      </c>
      <c r="C47" s="121" t="s">
        <v>146</v>
      </c>
      <c r="D47" s="121">
        <f t="shared" si="1"/>
        <v>2366.3999999999996</v>
      </c>
      <c r="E47" s="121">
        <v>236.64</v>
      </c>
    </row>
    <row r="48" spans="1:5" s="126" customFormat="1" x14ac:dyDescent="0.25">
      <c r="A48" s="128" t="s">
        <v>230</v>
      </c>
      <c r="B48" s="121">
        <v>0.2</v>
      </c>
      <c r="C48" s="121" t="s">
        <v>146</v>
      </c>
      <c r="D48" s="121">
        <f t="shared" si="1"/>
        <v>2349.1499999999996</v>
      </c>
      <c r="E48" s="121">
        <v>469.83</v>
      </c>
    </row>
    <row r="49" spans="1:7" s="126" customFormat="1" ht="30" x14ac:dyDescent="0.25">
      <c r="A49" s="128" t="s">
        <v>70</v>
      </c>
      <c r="B49" s="121">
        <v>0.85399999999999998</v>
      </c>
      <c r="C49" s="121" t="s">
        <v>16</v>
      </c>
      <c r="D49" s="121">
        <f t="shared" si="1"/>
        <v>2025.6674473067917</v>
      </c>
      <c r="E49" s="121">
        <v>1729.92</v>
      </c>
    </row>
    <row r="50" spans="1:7" s="126" customFormat="1" ht="30" x14ac:dyDescent="0.25">
      <c r="A50" s="128" t="s">
        <v>147</v>
      </c>
      <c r="B50" s="121">
        <v>0.85399999999999998</v>
      </c>
      <c r="C50" s="121" t="s">
        <v>16</v>
      </c>
      <c r="D50" s="121">
        <f t="shared" si="1"/>
        <v>2008.1381733021078</v>
      </c>
      <c r="E50" s="121">
        <v>1714.95</v>
      </c>
    </row>
    <row r="51" spans="1:7" s="126" customFormat="1" x14ac:dyDescent="0.25">
      <c r="A51" s="128" t="s">
        <v>231</v>
      </c>
      <c r="B51" s="121">
        <v>0.154</v>
      </c>
      <c r="C51" s="121" t="s">
        <v>232</v>
      </c>
      <c r="D51" s="121">
        <f t="shared" si="1"/>
        <v>23885.324675324675</v>
      </c>
      <c r="E51" s="121">
        <v>3678.34</v>
      </c>
    </row>
    <row r="52" spans="1:7" s="126" customFormat="1" ht="28.5" x14ac:dyDescent="0.25">
      <c r="A52" s="131" t="s">
        <v>39</v>
      </c>
      <c r="B52" s="120"/>
      <c r="C52" s="120"/>
      <c r="D52" s="120"/>
      <c r="E52" s="120"/>
    </row>
    <row r="53" spans="1:7" s="126" customFormat="1" ht="30" x14ac:dyDescent="0.25">
      <c r="A53" s="128" t="s">
        <v>59</v>
      </c>
      <c r="B53" s="121" t="s">
        <v>196</v>
      </c>
      <c r="C53" s="121" t="s">
        <v>11</v>
      </c>
      <c r="D53" s="121">
        <f>E53</f>
        <v>3264.89</v>
      </c>
      <c r="E53" s="121">
        <v>3264.89</v>
      </c>
    </row>
    <row r="54" spans="1:7" s="126" customFormat="1" x14ac:dyDescent="0.25">
      <c r="A54" s="131" t="s">
        <v>233</v>
      </c>
      <c r="B54" s="120"/>
      <c r="C54" s="120"/>
      <c r="D54" s="120"/>
      <c r="E54" s="120"/>
    </row>
    <row r="55" spans="1:7" s="126" customFormat="1" x14ac:dyDescent="0.25">
      <c r="A55" s="128" t="s">
        <v>234</v>
      </c>
      <c r="B55" s="121" t="s">
        <v>196</v>
      </c>
      <c r="C55" s="121" t="s">
        <v>11</v>
      </c>
      <c r="D55" s="121">
        <f>E55</f>
        <v>5400</v>
      </c>
      <c r="E55" s="121">
        <v>5400</v>
      </c>
    </row>
    <row r="56" spans="1:7" s="126" customFormat="1" ht="42.75" x14ac:dyDescent="0.25">
      <c r="A56" s="131" t="s">
        <v>235</v>
      </c>
      <c r="B56" s="120"/>
      <c r="C56" s="120"/>
      <c r="D56" s="120"/>
      <c r="E56" s="120"/>
    </row>
    <row r="57" spans="1:7" s="126" customFormat="1" x14ac:dyDescent="0.25">
      <c r="A57" s="128" t="s">
        <v>236</v>
      </c>
      <c r="B57" s="121" t="s">
        <v>23</v>
      </c>
      <c r="C57" s="121" t="s">
        <v>11</v>
      </c>
      <c r="D57" s="121">
        <f>E57</f>
        <v>524.17999999999995</v>
      </c>
      <c r="E57" s="121">
        <v>524.17999999999995</v>
      </c>
    </row>
    <row r="58" spans="1:7" s="126" customFormat="1" ht="30" x14ac:dyDescent="0.25">
      <c r="A58" s="128" t="s">
        <v>237</v>
      </c>
      <c r="B58" s="121" t="s">
        <v>23</v>
      </c>
      <c r="C58" s="121" t="s">
        <v>11</v>
      </c>
      <c r="D58" s="121">
        <f>E58</f>
        <v>296.81</v>
      </c>
      <c r="E58" s="121">
        <v>296.81</v>
      </c>
    </row>
    <row r="59" spans="1:7" s="1" customFormat="1" ht="14.25" x14ac:dyDescent="0.2">
      <c r="A59" s="81" t="s">
        <v>10</v>
      </c>
      <c r="B59" s="39"/>
      <c r="C59" s="39"/>
      <c r="D59" s="36"/>
      <c r="E59" s="36"/>
      <c r="G59" s="17"/>
    </row>
    <row r="60" spans="1:7" s="1" customFormat="1" x14ac:dyDescent="0.2">
      <c r="A60" s="82" t="s">
        <v>76</v>
      </c>
      <c r="B60" s="38" t="s">
        <v>22</v>
      </c>
      <c r="C60" s="38" t="s">
        <v>11</v>
      </c>
      <c r="D60" s="26">
        <f>E60</f>
        <v>16400.2035</v>
      </c>
      <c r="E60" s="26">
        <f>SUM(E17:E58)*15%</f>
        <v>16400.2035</v>
      </c>
      <c r="G60" s="17"/>
    </row>
    <row r="61" spans="1:7" s="126" customFormat="1" x14ac:dyDescent="0.25">
      <c r="A61" s="115" t="s">
        <v>25</v>
      </c>
      <c r="B61" s="121"/>
      <c r="C61" s="121"/>
      <c r="D61" s="121"/>
      <c r="E61" s="122">
        <f>SUM(E17:E60)</f>
        <v>125734.89350000001</v>
      </c>
    </row>
    <row r="62" spans="1:7" s="126" customFormat="1" x14ac:dyDescent="0.25">
      <c r="A62" s="193"/>
      <c r="B62" s="193"/>
      <c r="C62" s="193"/>
      <c r="D62" s="193"/>
      <c r="E62" s="193"/>
    </row>
    <row r="63" spans="1:7" s="126" customFormat="1" x14ac:dyDescent="0.25">
      <c r="A63" s="193"/>
      <c r="B63" s="193"/>
      <c r="C63" s="193"/>
      <c r="D63" s="193"/>
      <c r="E63" s="193"/>
    </row>
    <row r="64" spans="1:7" s="126" customFormat="1" ht="39.75" customHeight="1" x14ac:dyDescent="0.25">
      <c r="A64" s="194" t="s">
        <v>239</v>
      </c>
      <c r="B64" s="194"/>
      <c r="C64" s="194"/>
      <c r="D64" s="194"/>
      <c r="E64" s="194"/>
    </row>
    <row r="65" spans="1:5" s="126" customFormat="1" ht="27.75" customHeight="1" x14ac:dyDescent="0.25">
      <c r="A65" s="194" t="s">
        <v>192</v>
      </c>
      <c r="B65" s="194"/>
      <c r="C65" s="194"/>
      <c r="D65" s="194"/>
      <c r="E65" s="194"/>
    </row>
    <row r="66" spans="1:5" s="126" customFormat="1" ht="24" customHeight="1" x14ac:dyDescent="0.25">
      <c r="A66" s="194" t="s">
        <v>193</v>
      </c>
      <c r="B66" s="194"/>
      <c r="C66" s="194"/>
      <c r="D66" s="194"/>
      <c r="E66" s="194"/>
    </row>
    <row r="67" spans="1:5" s="126" customFormat="1" ht="30.75" customHeight="1" x14ac:dyDescent="0.25">
      <c r="A67" s="194" t="s">
        <v>194</v>
      </c>
      <c r="B67" s="194"/>
      <c r="C67" s="194"/>
      <c r="D67" s="194"/>
      <c r="E67" s="194"/>
    </row>
    <row r="68" spans="1:5" s="126" customFormat="1" x14ac:dyDescent="0.25">
      <c r="A68" s="193"/>
      <c r="B68" s="193"/>
      <c r="C68" s="193"/>
      <c r="D68" s="193"/>
      <c r="E68" s="193"/>
    </row>
    <row r="69" spans="1:5" s="126" customFormat="1" ht="24.75" customHeight="1" x14ac:dyDescent="0.25">
      <c r="B69" s="194"/>
      <c r="C69" s="194"/>
      <c r="D69" s="194"/>
      <c r="E69" s="194"/>
    </row>
    <row r="70" spans="1:5" s="126" customFormat="1" ht="18.75" customHeight="1" x14ac:dyDescent="0.25">
      <c r="A70" s="193" t="s">
        <v>195</v>
      </c>
      <c r="B70" s="193"/>
      <c r="C70" s="193"/>
      <c r="D70" s="193"/>
      <c r="E70" s="193"/>
    </row>
    <row r="71" spans="1:5" s="126" customFormat="1" ht="15.75" customHeight="1" x14ac:dyDescent="0.25">
      <c r="A71" s="193" t="s">
        <v>240</v>
      </c>
      <c r="B71" s="193"/>
      <c r="C71" s="193"/>
      <c r="D71" s="193"/>
      <c r="E71" s="193"/>
    </row>
    <row r="72" spans="1:5" s="126" customFormat="1" ht="10.5" customHeight="1" x14ac:dyDescent="0.25">
      <c r="B72" s="193"/>
      <c r="C72" s="193"/>
      <c r="D72" s="193" t="s">
        <v>27</v>
      </c>
      <c r="E72" s="193"/>
    </row>
    <row r="73" spans="1:5" s="126" customFormat="1" x14ac:dyDescent="0.25">
      <c r="A73" s="193"/>
      <c r="B73" s="193"/>
      <c r="C73" s="193"/>
      <c r="D73" s="193"/>
      <c r="E73" s="193"/>
    </row>
    <row r="74" spans="1:5" s="126" customFormat="1" x14ac:dyDescent="0.25">
      <c r="A74" s="193" t="s">
        <v>238</v>
      </c>
      <c r="B74" s="193"/>
      <c r="C74" s="193"/>
      <c r="D74" s="193"/>
      <c r="E74" s="193"/>
    </row>
    <row r="75" spans="1:5" s="126" customFormat="1" ht="10.5" customHeight="1" x14ac:dyDescent="0.25">
      <c r="B75" s="193"/>
      <c r="C75" s="193"/>
      <c r="D75" s="193" t="s">
        <v>27</v>
      </c>
      <c r="E75" s="193"/>
    </row>
    <row r="76" spans="1:5" s="126" customFormat="1" ht="11.25" customHeight="1" x14ac:dyDescent="0.25">
      <c r="A76" s="193"/>
      <c r="B76" s="193"/>
      <c r="C76" s="193"/>
      <c r="D76" s="193"/>
      <c r="E76" s="193"/>
    </row>
  </sheetData>
  <mergeCells count="31">
    <mergeCell ref="B75:C75"/>
    <mergeCell ref="D75:E75"/>
    <mergeCell ref="A76:E76"/>
    <mergeCell ref="A5:E5"/>
    <mergeCell ref="A4:E4"/>
    <mergeCell ref="A70:E70"/>
    <mergeCell ref="A71:E71"/>
    <mergeCell ref="B72:C72"/>
    <mergeCell ref="D72:E72"/>
    <mergeCell ref="A73:E73"/>
    <mergeCell ref="A74:E74"/>
    <mergeCell ref="A64:E64"/>
    <mergeCell ref="A65:E65"/>
    <mergeCell ref="A66:E66"/>
    <mergeCell ref="A67:E67"/>
    <mergeCell ref="A68:E68"/>
    <mergeCell ref="B69:E69"/>
    <mergeCell ref="A62:E62"/>
    <mergeCell ref="A63:E63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B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5" workbookViewId="0">
      <selection activeCell="G33" sqref="G3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8" t="s">
        <v>241</v>
      </c>
      <c r="B1" s="168"/>
      <c r="C1" s="168"/>
      <c r="D1" s="168"/>
      <c r="E1" s="168"/>
      <c r="F1" s="168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242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2" t="s">
        <v>109</v>
      </c>
      <c r="B5" s="182"/>
      <c r="C5" s="182"/>
      <c r="D5" s="182"/>
      <c r="E5" s="182"/>
      <c r="F5" s="18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4" t="s">
        <v>110</v>
      </c>
      <c r="B6" s="93">
        <v>4</v>
      </c>
      <c r="C6" s="94" t="s">
        <v>111</v>
      </c>
      <c r="D6" s="108">
        <v>1236.7</v>
      </c>
      <c r="E6" s="94" t="s">
        <v>112</v>
      </c>
      <c r="F6" s="96">
        <v>591.79999999999995</v>
      </c>
      <c r="G6" s="50"/>
      <c r="H6" s="52"/>
      <c r="I6" s="53"/>
      <c r="J6" s="54"/>
      <c r="K6" s="55"/>
      <c r="L6" s="56"/>
      <c r="M6" s="56"/>
      <c r="N6" s="56"/>
      <c r="O6" s="50"/>
      <c r="P6" s="50"/>
      <c r="Q6" s="185"/>
      <c r="R6" s="185"/>
      <c r="S6" s="159"/>
    </row>
    <row r="7" spans="1:19" s="61" customFormat="1" ht="32.25" customHeight="1" x14ac:dyDescent="0.25">
      <c r="A7" s="94" t="s">
        <v>113</v>
      </c>
      <c r="B7" s="93">
        <v>2</v>
      </c>
      <c r="C7" s="94" t="s">
        <v>114</v>
      </c>
      <c r="D7" s="108">
        <v>0</v>
      </c>
      <c r="E7" s="94" t="s">
        <v>115</v>
      </c>
      <c r="F7" s="96">
        <v>383</v>
      </c>
      <c r="G7" s="50"/>
      <c r="H7" s="52"/>
      <c r="I7" s="53"/>
      <c r="J7" s="54"/>
      <c r="K7" s="55"/>
      <c r="L7" s="56"/>
      <c r="M7" s="56"/>
      <c r="N7" s="56"/>
      <c r="O7" s="50"/>
      <c r="P7" s="50"/>
      <c r="Q7" s="185"/>
      <c r="R7" s="185"/>
      <c r="S7" s="68"/>
    </row>
    <row r="8" spans="1:19" s="61" customFormat="1" ht="33.75" customHeight="1" x14ac:dyDescent="0.25">
      <c r="A8" s="133" t="s">
        <v>116</v>
      </c>
      <c r="B8" s="93">
        <v>8</v>
      </c>
      <c r="C8" s="94" t="s">
        <v>117</v>
      </c>
      <c r="D8" s="96">
        <v>136.19999999999999</v>
      </c>
      <c r="E8" s="94" t="s">
        <v>118</v>
      </c>
      <c r="F8" s="96">
        <v>335.5</v>
      </c>
      <c r="G8" s="50"/>
      <c r="H8" s="52"/>
      <c r="I8" s="53"/>
      <c r="J8" s="54"/>
      <c r="K8" s="132"/>
      <c r="L8" s="56"/>
      <c r="M8" s="56"/>
      <c r="N8" s="56"/>
      <c r="O8" s="50"/>
      <c r="P8" s="50"/>
      <c r="Q8" s="185"/>
      <c r="R8" s="185"/>
      <c r="S8" s="68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32"/>
      <c r="L9" s="56"/>
      <c r="M9" s="56"/>
      <c r="N9" s="56"/>
      <c r="O9" s="50"/>
      <c r="P9" s="50"/>
      <c r="Q9" s="136"/>
      <c r="R9" s="136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3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6" t="s">
        <v>119</v>
      </c>
      <c r="B11" s="187"/>
      <c r="C11" s="187"/>
      <c r="D11" s="187"/>
      <c r="E11" s="188"/>
      <c r="F11" s="72" t="s">
        <v>120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7" customFormat="1" ht="30" customHeight="1" x14ac:dyDescent="0.25">
      <c r="A12" s="175" t="s">
        <v>207</v>
      </c>
      <c r="B12" s="176"/>
      <c r="C12" s="176"/>
      <c r="D12" s="176"/>
      <c r="E12" s="177"/>
      <c r="F12" s="99">
        <v>36734.974499999924</v>
      </c>
    </row>
    <row r="13" spans="1:19" s="97" customFormat="1" ht="30" customHeight="1" x14ac:dyDescent="0.25">
      <c r="A13" s="175" t="s">
        <v>121</v>
      </c>
      <c r="B13" s="176"/>
      <c r="C13" s="176"/>
      <c r="D13" s="176"/>
      <c r="E13" s="177"/>
      <c r="F13" s="99">
        <v>15038.900000000023</v>
      </c>
    </row>
    <row r="14" spans="1:19" s="97" customFormat="1" ht="30" customHeight="1" x14ac:dyDescent="0.25">
      <c r="A14" s="175" t="s">
        <v>122</v>
      </c>
      <c r="B14" s="176"/>
      <c r="C14" s="176"/>
      <c r="D14" s="176"/>
      <c r="E14" s="177"/>
      <c r="F14" s="100">
        <f>SUM(F15:F17)</f>
        <v>155031.56</v>
      </c>
    </row>
    <row r="15" spans="1:19" s="71" customFormat="1" ht="28.5" customHeight="1" x14ac:dyDescent="0.25">
      <c r="A15" s="178" t="s">
        <v>123</v>
      </c>
      <c r="B15" s="179"/>
      <c r="C15" s="179"/>
      <c r="D15" s="179"/>
      <c r="E15" s="180"/>
      <c r="F15" s="101">
        <v>155031.56</v>
      </c>
    </row>
    <row r="16" spans="1:19" s="71" customFormat="1" ht="30" hidden="1" customHeight="1" x14ac:dyDescent="0.25">
      <c r="A16" s="178" t="s">
        <v>124</v>
      </c>
      <c r="B16" s="179"/>
      <c r="C16" s="179"/>
      <c r="D16" s="179"/>
      <c r="E16" s="180"/>
      <c r="F16" s="101"/>
    </row>
    <row r="17" spans="1:19" s="71" customFormat="1" ht="30" hidden="1" customHeight="1" x14ac:dyDescent="0.25">
      <c r="A17" s="178" t="s">
        <v>125</v>
      </c>
      <c r="B17" s="179"/>
      <c r="C17" s="179"/>
      <c r="D17" s="179"/>
      <c r="E17" s="180"/>
      <c r="F17" s="101"/>
    </row>
    <row r="18" spans="1:19" s="97" customFormat="1" ht="30" customHeight="1" x14ac:dyDescent="0.25">
      <c r="A18" s="175" t="s">
        <v>126</v>
      </c>
      <c r="B18" s="176"/>
      <c r="C18" s="176"/>
      <c r="D18" s="176"/>
      <c r="E18" s="177"/>
      <c r="F18" s="100">
        <f>SUM(F19:F21)</f>
        <v>145374.48000000001</v>
      </c>
    </row>
    <row r="19" spans="1:19" s="71" customFormat="1" ht="30" customHeight="1" x14ac:dyDescent="0.25">
      <c r="A19" s="178" t="s">
        <v>123</v>
      </c>
      <c r="B19" s="179"/>
      <c r="C19" s="179"/>
      <c r="D19" s="179"/>
      <c r="E19" s="180"/>
      <c r="F19" s="101">
        <v>145374.48000000001</v>
      </c>
    </row>
    <row r="20" spans="1:19" s="71" customFormat="1" ht="30" hidden="1" customHeight="1" x14ac:dyDescent="0.25">
      <c r="A20" s="178" t="s">
        <v>124</v>
      </c>
      <c r="B20" s="179"/>
      <c r="C20" s="179"/>
      <c r="D20" s="179"/>
      <c r="E20" s="180"/>
      <c r="F20" s="101"/>
    </row>
    <row r="21" spans="1:19" s="74" customFormat="1" ht="30" hidden="1" customHeight="1" x14ac:dyDescent="0.2">
      <c r="A21" s="178" t="s">
        <v>125</v>
      </c>
      <c r="B21" s="179"/>
      <c r="C21" s="179"/>
      <c r="D21" s="179"/>
      <c r="E21" s="180"/>
      <c r="F21" s="10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75" t="s">
        <v>127</v>
      </c>
      <c r="B22" s="176"/>
      <c r="C22" s="176"/>
      <c r="D22" s="176"/>
      <c r="E22" s="177"/>
      <c r="F22" s="100">
        <f>F12+F18</f>
        <v>182109.45449999993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98" customFormat="1" ht="30" customHeight="1" x14ac:dyDescent="0.25">
      <c r="A23" s="175" t="s">
        <v>128</v>
      </c>
      <c r="B23" s="176"/>
      <c r="C23" s="176"/>
      <c r="D23" s="176"/>
      <c r="E23" s="177"/>
      <c r="F23" s="100">
        <f>акт21!E57</f>
        <v>142932.1085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98" customFormat="1" ht="30" customHeight="1" x14ac:dyDescent="0.25">
      <c r="A24" s="175" t="s">
        <v>208</v>
      </c>
      <c r="B24" s="176"/>
      <c r="C24" s="176"/>
      <c r="D24" s="176"/>
      <c r="E24" s="177"/>
      <c r="F24" s="100">
        <f>F22-F23-0.01</f>
        <v>39177.33599999993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98" customFormat="1" ht="30" customHeight="1" x14ac:dyDescent="0.25">
      <c r="A25" s="175" t="s">
        <v>129</v>
      </c>
      <c r="B25" s="176"/>
      <c r="C25" s="176"/>
      <c r="D25" s="176"/>
      <c r="E25" s="177"/>
      <c r="F25" s="99">
        <f>F13+F14-F18</f>
        <v>24695.98000000001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74" t="s">
        <v>130</v>
      </c>
      <c r="B27" s="174"/>
      <c r="C27" s="174"/>
      <c r="D27" s="174"/>
    </row>
    <row r="28" spans="1:19" s="2" customFormat="1" ht="21.75" hidden="1" customHeight="1" x14ac:dyDescent="0.25">
      <c r="A28" s="181" t="s">
        <v>256</v>
      </c>
      <c r="B28" s="181"/>
      <c r="C28" s="181"/>
      <c r="D28" s="181"/>
    </row>
    <row r="29" spans="1:19" s="2" customFormat="1" ht="22.5" customHeight="1" x14ac:dyDescent="0.25">
      <c r="A29" s="174" t="s">
        <v>45</v>
      </c>
      <c r="B29" s="174"/>
      <c r="C29" s="174"/>
      <c r="D29" s="174"/>
    </row>
    <row r="30" spans="1:19" s="2" customFormat="1" ht="22.5" customHeight="1" x14ac:dyDescent="0.25">
      <c r="A30" s="174" t="s">
        <v>46</v>
      </c>
      <c r="B30" s="174"/>
      <c r="C30" s="174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55118110236220474" bottom="0.55118110236220474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opLeftCell="B42" workbookViewId="0">
      <selection activeCell="E53" sqref="E53"/>
    </sheetView>
  </sheetViews>
  <sheetFormatPr defaultColWidth="8.140625" defaultRowHeight="15" x14ac:dyDescent="0.25"/>
  <cols>
    <col min="1" max="1" width="60.85546875" style="135" customWidth="1"/>
    <col min="2" max="2" width="18.7109375" style="135" customWidth="1"/>
    <col min="3" max="3" width="18.5703125" style="135" customWidth="1"/>
    <col min="4" max="4" width="18.28515625" style="135" customWidth="1"/>
    <col min="5" max="5" width="21.7109375" style="135" customWidth="1"/>
    <col min="6" max="6" width="9.42578125" style="135" bestFit="1" customWidth="1"/>
    <col min="7" max="255" width="8.140625" style="135"/>
    <col min="256" max="256" width="8.7109375" style="135" customWidth="1"/>
    <col min="257" max="257" width="31.5703125" style="135" customWidth="1"/>
    <col min="258" max="258" width="13.85546875" style="135" customWidth="1"/>
    <col min="259" max="259" width="19.140625" style="135" customWidth="1"/>
    <col min="260" max="260" width="17.5703125" style="135" customWidth="1"/>
    <col min="261" max="261" width="14.7109375" style="135" customWidth="1"/>
    <col min="262" max="511" width="8.140625" style="135"/>
    <col min="512" max="512" width="8.7109375" style="135" customWidth="1"/>
    <col min="513" max="513" width="31.5703125" style="135" customWidth="1"/>
    <col min="514" max="514" width="13.85546875" style="135" customWidth="1"/>
    <col min="515" max="515" width="19.140625" style="135" customWidth="1"/>
    <col min="516" max="516" width="17.5703125" style="135" customWidth="1"/>
    <col min="517" max="517" width="14.7109375" style="135" customWidth="1"/>
    <col min="518" max="767" width="8.140625" style="135"/>
    <col min="768" max="768" width="8.7109375" style="135" customWidth="1"/>
    <col min="769" max="769" width="31.5703125" style="135" customWidth="1"/>
    <col min="770" max="770" width="13.85546875" style="135" customWidth="1"/>
    <col min="771" max="771" width="19.140625" style="135" customWidth="1"/>
    <col min="772" max="772" width="17.5703125" style="135" customWidth="1"/>
    <col min="773" max="773" width="14.7109375" style="135" customWidth="1"/>
    <col min="774" max="1023" width="8.140625" style="135"/>
    <col min="1024" max="1024" width="8.7109375" style="135" customWidth="1"/>
    <col min="1025" max="1025" width="31.5703125" style="135" customWidth="1"/>
    <col min="1026" max="1026" width="13.85546875" style="135" customWidth="1"/>
    <col min="1027" max="1027" width="19.140625" style="135" customWidth="1"/>
    <col min="1028" max="1028" width="17.5703125" style="135" customWidth="1"/>
    <col min="1029" max="1029" width="14.7109375" style="135" customWidth="1"/>
    <col min="1030" max="1279" width="8.140625" style="135"/>
    <col min="1280" max="1280" width="8.7109375" style="135" customWidth="1"/>
    <col min="1281" max="1281" width="31.5703125" style="135" customWidth="1"/>
    <col min="1282" max="1282" width="13.85546875" style="135" customWidth="1"/>
    <col min="1283" max="1283" width="19.140625" style="135" customWidth="1"/>
    <col min="1284" max="1284" width="17.5703125" style="135" customWidth="1"/>
    <col min="1285" max="1285" width="14.7109375" style="135" customWidth="1"/>
    <col min="1286" max="1535" width="8.140625" style="135"/>
    <col min="1536" max="1536" width="8.7109375" style="135" customWidth="1"/>
    <col min="1537" max="1537" width="31.5703125" style="135" customWidth="1"/>
    <col min="1538" max="1538" width="13.85546875" style="135" customWidth="1"/>
    <col min="1539" max="1539" width="19.140625" style="135" customWidth="1"/>
    <col min="1540" max="1540" width="17.5703125" style="135" customWidth="1"/>
    <col min="1541" max="1541" width="14.7109375" style="135" customWidth="1"/>
    <col min="1542" max="1791" width="8.140625" style="135"/>
    <col min="1792" max="1792" width="8.7109375" style="135" customWidth="1"/>
    <col min="1793" max="1793" width="31.5703125" style="135" customWidth="1"/>
    <col min="1794" max="1794" width="13.85546875" style="135" customWidth="1"/>
    <col min="1795" max="1795" width="19.140625" style="135" customWidth="1"/>
    <col min="1796" max="1796" width="17.5703125" style="135" customWidth="1"/>
    <col min="1797" max="1797" width="14.7109375" style="135" customWidth="1"/>
    <col min="1798" max="2047" width="8.140625" style="135"/>
    <col min="2048" max="2048" width="8.7109375" style="135" customWidth="1"/>
    <col min="2049" max="2049" width="31.5703125" style="135" customWidth="1"/>
    <col min="2050" max="2050" width="13.85546875" style="135" customWidth="1"/>
    <col min="2051" max="2051" width="19.140625" style="135" customWidth="1"/>
    <col min="2052" max="2052" width="17.5703125" style="135" customWidth="1"/>
    <col min="2053" max="2053" width="14.7109375" style="135" customWidth="1"/>
    <col min="2054" max="2303" width="8.140625" style="135"/>
    <col min="2304" max="2304" width="8.7109375" style="135" customWidth="1"/>
    <col min="2305" max="2305" width="31.5703125" style="135" customWidth="1"/>
    <col min="2306" max="2306" width="13.85546875" style="135" customWidth="1"/>
    <col min="2307" max="2307" width="19.140625" style="135" customWidth="1"/>
    <col min="2308" max="2308" width="17.5703125" style="135" customWidth="1"/>
    <col min="2309" max="2309" width="14.7109375" style="135" customWidth="1"/>
    <col min="2310" max="2559" width="8.140625" style="135"/>
    <col min="2560" max="2560" width="8.7109375" style="135" customWidth="1"/>
    <col min="2561" max="2561" width="31.5703125" style="135" customWidth="1"/>
    <col min="2562" max="2562" width="13.85546875" style="135" customWidth="1"/>
    <col min="2563" max="2563" width="19.140625" style="135" customWidth="1"/>
    <col min="2564" max="2564" width="17.5703125" style="135" customWidth="1"/>
    <col min="2565" max="2565" width="14.7109375" style="135" customWidth="1"/>
    <col min="2566" max="2815" width="8.140625" style="135"/>
    <col min="2816" max="2816" width="8.7109375" style="135" customWidth="1"/>
    <col min="2817" max="2817" width="31.5703125" style="135" customWidth="1"/>
    <col min="2818" max="2818" width="13.85546875" style="135" customWidth="1"/>
    <col min="2819" max="2819" width="19.140625" style="135" customWidth="1"/>
    <col min="2820" max="2820" width="17.5703125" style="135" customWidth="1"/>
    <col min="2821" max="2821" width="14.7109375" style="135" customWidth="1"/>
    <col min="2822" max="3071" width="8.140625" style="135"/>
    <col min="3072" max="3072" width="8.7109375" style="135" customWidth="1"/>
    <col min="3073" max="3073" width="31.5703125" style="135" customWidth="1"/>
    <col min="3074" max="3074" width="13.85546875" style="135" customWidth="1"/>
    <col min="3075" max="3075" width="19.140625" style="135" customWidth="1"/>
    <col min="3076" max="3076" width="17.5703125" style="135" customWidth="1"/>
    <col min="3077" max="3077" width="14.7109375" style="135" customWidth="1"/>
    <col min="3078" max="3327" width="8.140625" style="135"/>
    <col min="3328" max="3328" width="8.7109375" style="135" customWidth="1"/>
    <col min="3329" max="3329" width="31.5703125" style="135" customWidth="1"/>
    <col min="3330" max="3330" width="13.85546875" style="135" customWidth="1"/>
    <col min="3331" max="3331" width="19.140625" style="135" customWidth="1"/>
    <col min="3332" max="3332" width="17.5703125" style="135" customWidth="1"/>
    <col min="3333" max="3333" width="14.7109375" style="135" customWidth="1"/>
    <col min="3334" max="3583" width="8.140625" style="135"/>
    <col min="3584" max="3584" width="8.7109375" style="135" customWidth="1"/>
    <col min="3585" max="3585" width="31.5703125" style="135" customWidth="1"/>
    <col min="3586" max="3586" width="13.85546875" style="135" customWidth="1"/>
    <col min="3587" max="3587" width="19.140625" style="135" customWidth="1"/>
    <col min="3588" max="3588" width="17.5703125" style="135" customWidth="1"/>
    <col min="3589" max="3589" width="14.7109375" style="135" customWidth="1"/>
    <col min="3590" max="3839" width="8.140625" style="135"/>
    <col min="3840" max="3840" width="8.7109375" style="135" customWidth="1"/>
    <col min="3841" max="3841" width="31.5703125" style="135" customWidth="1"/>
    <col min="3842" max="3842" width="13.85546875" style="135" customWidth="1"/>
    <col min="3843" max="3843" width="19.140625" style="135" customWidth="1"/>
    <col min="3844" max="3844" width="17.5703125" style="135" customWidth="1"/>
    <col min="3845" max="3845" width="14.7109375" style="135" customWidth="1"/>
    <col min="3846" max="4095" width="8.140625" style="135"/>
    <col min="4096" max="4096" width="8.7109375" style="135" customWidth="1"/>
    <col min="4097" max="4097" width="31.5703125" style="135" customWidth="1"/>
    <col min="4098" max="4098" width="13.85546875" style="135" customWidth="1"/>
    <col min="4099" max="4099" width="19.140625" style="135" customWidth="1"/>
    <col min="4100" max="4100" width="17.5703125" style="135" customWidth="1"/>
    <col min="4101" max="4101" width="14.7109375" style="135" customWidth="1"/>
    <col min="4102" max="4351" width="8.140625" style="135"/>
    <col min="4352" max="4352" width="8.7109375" style="135" customWidth="1"/>
    <col min="4353" max="4353" width="31.5703125" style="135" customWidth="1"/>
    <col min="4354" max="4354" width="13.85546875" style="135" customWidth="1"/>
    <col min="4355" max="4355" width="19.140625" style="135" customWidth="1"/>
    <col min="4356" max="4356" width="17.5703125" style="135" customWidth="1"/>
    <col min="4357" max="4357" width="14.7109375" style="135" customWidth="1"/>
    <col min="4358" max="4607" width="8.140625" style="135"/>
    <col min="4608" max="4608" width="8.7109375" style="135" customWidth="1"/>
    <col min="4609" max="4609" width="31.5703125" style="135" customWidth="1"/>
    <col min="4610" max="4610" width="13.85546875" style="135" customWidth="1"/>
    <col min="4611" max="4611" width="19.140625" style="135" customWidth="1"/>
    <col min="4612" max="4612" width="17.5703125" style="135" customWidth="1"/>
    <col min="4613" max="4613" width="14.7109375" style="135" customWidth="1"/>
    <col min="4614" max="4863" width="8.140625" style="135"/>
    <col min="4864" max="4864" width="8.7109375" style="135" customWidth="1"/>
    <col min="4865" max="4865" width="31.5703125" style="135" customWidth="1"/>
    <col min="4866" max="4866" width="13.85546875" style="135" customWidth="1"/>
    <col min="4867" max="4867" width="19.140625" style="135" customWidth="1"/>
    <col min="4868" max="4868" width="17.5703125" style="135" customWidth="1"/>
    <col min="4869" max="4869" width="14.7109375" style="135" customWidth="1"/>
    <col min="4870" max="5119" width="8.140625" style="135"/>
    <col min="5120" max="5120" width="8.7109375" style="135" customWidth="1"/>
    <col min="5121" max="5121" width="31.5703125" style="135" customWidth="1"/>
    <col min="5122" max="5122" width="13.85546875" style="135" customWidth="1"/>
    <col min="5123" max="5123" width="19.140625" style="135" customWidth="1"/>
    <col min="5124" max="5124" width="17.5703125" style="135" customWidth="1"/>
    <col min="5125" max="5125" width="14.7109375" style="135" customWidth="1"/>
    <col min="5126" max="5375" width="8.140625" style="135"/>
    <col min="5376" max="5376" width="8.7109375" style="135" customWidth="1"/>
    <col min="5377" max="5377" width="31.5703125" style="135" customWidth="1"/>
    <col min="5378" max="5378" width="13.85546875" style="135" customWidth="1"/>
    <col min="5379" max="5379" width="19.140625" style="135" customWidth="1"/>
    <col min="5380" max="5380" width="17.5703125" style="135" customWidth="1"/>
    <col min="5381" max="5381" width="14.7109375" style="135" customWidth="1"/>
    <col min="5382" max="5631" width="8.140625" style="135"/>
    <col min="5632" max="5632" width="8.7109375" style="135" customWidth="1"/>
    <col min="5633" max="5633" width="31.5703125" style="135" customWidth="1"/>
    <col min="5634" max="5634" width="13.85546875" style="135" customWidth="1"/>
    <col min="5635" max="5635" width="19.140625" style="135" customWidth="1"/>
    <col min="5636" max="5636" width="17.5703125" style="135" customWidth="1"/>
    <col min="5637" max="5637" width="14.7109375" style="135" customWidth="1"/>
    <col min="5638" max="5887" width="8.140625" style="135"/>
    <col min="5888" max="5888" width="8.7109375" style="135" customWidth="1"/>
    <col min="5889" max="5889" width="31.5703125" style="135" customWidth="1"/>
    <col min="5890" max="5890" width="13.85546875" style="135" customWidth="1"/>
    <col min="5891" max="5891" width="19.140625" style="135" customWidth="1"/>
    <col min="5892" max="5892" width="17.5703125" style="135" customWidth="1"/>
    <col min="5893" max="5893" width="14.7109375" style="135" customWidth="1"/>
    <col min="5894" max="6143" width="8.140625" style="135"/>
    <col min="6144" max="6144" width="8.7109375" style="135" customWidth="1"/>
    <col min="6145" max="6145" width="31.5703125" style="135" customWidth="1"/>
    <col min="6146" max="6146" width="13.85546875" style="135" customWidth="1"/>
    <col min="6147" max="6147" width="19.140625" style="135" customWidth="1"/>
    <col min="6148" max="6148" width="17.5703125" style="135" customWidth="1"/>
    <col min="6149" max="6149" width="14.7109375" style="135" customWidth="1"/>
    <col min="6150" max="6399" width="8.140625" style="135"/>
    <col min="6400" max="6400" width="8.7109375" style="135" customWidth="1"/>
    <col min="6401" max="6401" width="31.5703125" style="135" customWidth="1"/>
    <col min="6402" max="6402" width="13.85546875" style="135" customWidth="1"/>
    <col min="6403" max="6403" width="19.140625" style="135" customWidth="1"/>
    <col min="6404" max="6404" width="17.5703125" style="135" customWidth="1"/>
    <col min="6405" max="6405" width="14.7109375" style="135" customWidth="1"/>
    <col min="6406" max="6655" width="8.140625" style="135"/>
    <col min="6656" max="6656" width="8.7109375" style="135" customWidth="1"/>
    <col min="6657" max="6657" width="31.5703125" style="135" customWidth="1"/>
    <col min="6658" max="6658" width="13.85546875" style="135" customWidth="1"/>
    <col min="6659" max="6659" width="19.140625" style="135" customWidth="1"/>
    <col min="6660" max="6660" width="17.5703125" style="135" customWidth="1"/>
    <col min="6661" max="6661" width="14.7109375" style="135" customWidth="1"/>
    <col min="6662" max="6911" width="8.140625" style="135"/>
    <col min="6912" max="6912" width="8.7109375" style="135" customWidth="1"/>
    <col min="6913" max="6913" width="31.5703125" style="135" customWidth="1"/>
    <col min="6914" max="6914" width="13.85546875" style="135" customWidth="1"/>
    <col min="6915" max="6915" width="19.140625" style="135" customWidth="1"/>
    <col min="6916" max="6916" width="17.5703125" style="135" customWidth="1"/>
    <col min="6917" max="6917" width="14.7109375" style="135" customWidth="1"/>
    <col min="6918" max="7167" width="8.140625" style="135"/>
    <col min="7168" max="7168" width="8.7109375" style="135" customWidth="1"/>
    <col min="7169" max="7169" width="31.5703125" style="135" customWidth="1"/>
    <col min="7170" max="7170" width="13.85546875" style="135" customWidth="1"/>
    <col min="7171" max="7171" width="19.140625" style="135" customWidth="1"/>
    <col min="7172" max="7172" width="17.5703125" style="135" customWidth="1"/>
    <col min="7173" max="7173" width="14.7109375" style="135" customWidth="1"/>
    <col min="7174" max="7423" width="8.140625" style="135"/>
    <col min="7424" max="7424" width="8.7109375" style="135" customWidth="1"/>
    <col min="7425" max="7425" width="31.5703125" style="135" customWidth="1"/>
    <col min="7426" max="7426" width="13.85546875" style="135" customWidth="1"/>
    <col min="7427" max="7427" width="19.140625" style="135" customWidth="1"/>
    <col min="7428" max="7428" width="17.5703125" style="135" customWidth="1"/>
    <col min="7429" max="7429" width="14.7109375" style="135" customWidth="1"/>
    <col min="7430" max="7679" width="8.140625" style="135"/>
    <col min="7680" max="7680" width="8.7109375" style="135" customWidth="1"/>
    <col min="7681" max="7681" width="31.5703125" style="135" customWidth="1"/>
    <col min="7682" max="7682" width="13.85546875" style="135" customWidth="1"/>
    <col min="7683" max="7683" width="19.140625" style="135" customWidth="1"/>
    <col min="7684" max="7684" width="17.5703125" style="135" customWidth="1"/>
    <col min="7685" max="7685" width="14.7109375" style="135" customWidth="1"/>
    <col min="7686" max="7935" width="8.140625" style="135"/>
    <col min="7936" max="7936" width="8.7109375" style="135" customWidth="1"/>
    <col min="7937" max="7937" width="31.5703125" style="135" customWidth="1"/>
    <col min="7938" max="7938" width="13.85546875" style="135" customWidth="1"/>
    <col min="7939" max="7939" width="19.140625" style="135" customWidth="1"/>
    <col min="7940" max="7940" width="17.5703125" style="135" customWidth="1"/>
    <col min="7941" max="7941" width="14.7109375" style="135" customWidth="1"/>
    <col min="7942" max="8191" width="8.140625" style="135"/>
    <col min="8192" max="8192" width="8.7109375" style="135" customWidth="1"/>
    <col min="8193" max="8193" width="31.5703125" style="135" customWidth="1"/>
    <col min="8194" max="8194" width="13.85546875" style="135" customWidth="1"/>
    <col min="8195" max="8195" width="19.140625" style="135" customWidth="1"/>
    <col min="8196" max="8196" width="17.5703125" style="135" customWidth="1"/>
    <col min="8197" max="8197" width="14.7109375" style="135" customWidth="1"/>
    <col min="8198" max="8447" width="8.140625" style="135"/>
    <col min="8448" max="8448" width="8.7109375" style="135" customWidth="1"/>
    <col min="8449" max="8449" width="31.5703125" style="135" customWidth="1"/>
    <col min="8450" max="8450" width="13.85546875" style="135" customWidth="1"/>
    <col min="8451" max="8451" width="19.140625" style="135" customWidth="1"/>
    <col min="8452" max="8452" width="17.5703125" style="135" customWidth="1"/>
    <col min="8453" max="8453" width="14.7109375" style="135" customWidth="1"/>
    <col min="8454" max="8703" width="8.140625" style="135"/>
    <col min="8704" max="8704" width="8.7109375" style="135" customWidth="1"/>
    <col min="8705" max="8705" width="31.5703125" style="135" customWidth="1"/>
    <col min="8706" max="8706" width="13.85546875" style="135" customWidth="1"/>
    <col min="8707" max="8707" width="19.140625" style="135" customWidth="1"/>
    <col min="8708" max="8708" width="17.5703125" style="135" customWidth="1"/>
    <col min="8709" max="8709" width="14.7109375" style="135" customWidth="1"/>
    <col min="8710" max="8959" width="8.140625" style="135"/>
    <col min="8960" max="8960" width="8.7109375" style="135" customWidth="1"/>
    <col min="8961" max="8961" width="31.5703125" style="135" customWidth="1"/>
    <col min="8962" max="8962" width="13.85546875" style="135" customWidth="1"/>
    <col min="8963" max="8963" width="19.140625" style="135" customWidth="1"/>
    <col min="8964" max="8964" width="17.5703125" style="135" customWidth="1"/>
    <col min="8965" max="8965" width="14.7109375" style="135" customWidth="1"/>
    <col min="8966" max="9215" width="8.140625" style="135"/>
    <col min="9216" max="9216" width="8.7109375" style="135" customWidth="1"/>
    <col min="9217" max="9217" width="31.5703125" style="135" customWidth="1"/>
    <col min="9218" max="9218" width="13.85546875" style="135" customWidth="1"/>
    <col min="9219" max="9219" width="19.140625" style="135" customWidth="1"/>
    <col min="9220" max="9220" width="17.5703125" style="135" customWidth="1"/>
    <col min="9221" max="9221" width="14.7109375" style="135" customWidth="1"/>
    <col min="9222" max="9471" width="8.140625" style="135"/>
    <col min="9472" max="9472" width="8.7109375" style="135" customWidth="1"/>
    <col min="9473" max="9473" width="31.5703125" style="135" customWidth="1"/>
    <col min="9474" max="9474" width="13.85546875" style="135" customWidth="1"/>
    <col min="9475" max="9475" width="19.140625" style="135" customWidth="1"/>
    <col min="9476" max="9476" width="17.5703125" style="135" customWidth="1"/>
    <col min="9477" max="9477" width="14.7109375" style="135" customWidth="1"/>
    <col min="9478" max="9727" width="8.140625" style="135"/>
    <col min="9728" max="9728" width="8.7109375" style="135" customWidth="1"/>
    <col min="9729" max="9729" width="31.5703125" style="135" customWidth="1"/>
    <col min="9730" max="9730" width="13.85546875" style="135" customWidth="1"/>
    <col min="9731" max="9731" width="19.140625" style="135" customWidth="1"/>
    <col min="9732" max="9732" width="17.5703125" style="135" customWidth="1"/>
    <col min="9733" max="9733" width="14.7109375" style="135" customWidth="1"/>
    <col min="9734" max="9983" width="8.140625" style="135"/>
    <col min="9984" max="9984" width="8.7109375" style="135" customWidth="1"/>
    <col min="9985" max="9985" width="31.5703125" style="135" customWidth="1"/>
    <col min="9986" max="9986" width="13.85546875" style="135" customWidth="1"/>
    <col min="9987" max="9987" width="19.140625" style="135" customWidth="1"/>
    <col min="9988" max="9988" width="17.5703125" style="135" customWidth="1"/>
    <col min="9989" max="9989" width="14.7109375" style="135" customWidth="1"/>
    <col min="9990" max="10239" width="8.140625" style="135"/>
    <col min="10240" max="10240" width="8.7109375" style="135" customWidth="1"/>
    <col min="10241" max="10241" width="31.5703125" style="135" customWidth="1"/>
    <col min="10242" max="10242" width="13.85546875" style="135" customWidth="1"/>
    <col min="10243" max="10243" width="19.140625" style="135" customWidth="1"/>
    <col min="10244" max="10244" width="17.5703125" style="135" customWidth="1"/>
    <col min="10245" max="10245" width="14.7109375" style="135" customWidth="1"/>
    <col min="10246" max="10495" width="8.140625" style="135"/>
    <col min="10496" max="10496" width="8.7109375" style="135" customWidth="1"/>
    <col min="10497" max="10497" width="31.5703125" style="135" customWidth="1"/>
    <col min="10498" max="10498" width="13.85546875" style="135" customWidth="1"/>
    <col min="10499" max="10499" width="19.140625" style="135" customWidth="1"/>
    <col min="10500" max="10500" width="17.5703125" style="135" customWidth="1"/>
    <col min="10501" max="10501" width="14.7109375" style="135" customWidth="1"/>
    <col min="10502" max="10751" width="8.140625" style="135"/>
    <col min="10752" max="10752" width="8.7109375" style="135" customWidth="1"/>
    <col min="10753" max="10753" width="31.5703125" style="135" customWidth="1"/>
    <col min="10754" max="10754" width="13.85546875" style="135" customWidth="1"/>
    <col min="10755" max="10755" width="19.140625" style="135" customWidth="1"/>
    <col min="10756" max="10756" width="17.5703125" style="135" customWidth="1"/>
    <col min="10757" max="10757" width="14.7109375" style="135" customWidth="1"/>
    <col min="10758" max="11007" width="8.140625" style="135"/>
    <col min="11008" max="11008" width="8.7109375" style="135" customWidth="1"/>
    <col min="11009" max="11009" width="31.5703125" style="135" customWidth="1"/>
    <col min="11010" max="11010" width="13.85546875" style="135" customWidth="1"/>
    <col min="11011" max="11011" width="19.140625" style="135" customWidth="1"/>
    <col min="11012" max="11012" width="17.5703125" style="135" customWidth="1"/>
    <col min="11013" max="11013" width="14.7109375" style="135" customWidth="1"/>
    <col min="11014" max="11263" width="8.140625" style="135"/>
    <col min="11264" max="11264" width="8.7109375" style="135" customWidth="1"/>
    <col min="11265" max="11265" width="31.5703125" style="135" customWidth="1"/>
    <col min="11266" max="11266" width="13.85546875" style="135" customWidth="1"/>
    <col min="11267" max="11267" width="19.140625" style="135" customWidth="1"/>
    <col min="11268" max="11268" width="17.5703125" style="135" customWidth="1"/>
    <col min="11269" max="11269" width="14.7109375" style="135" customWidth="1"/>
    <col min="11270" max="11519" width="8.140625" style="135"/>
    <col min="11520" max="11520" width="8.7109375" style="135" customWidth="1"/>
    <col min="11521" max="11521" width="31.5703125" style="135" customWidth="1"/>
    <col min="11522" max="11522" width="13.85546875" style="135" customWidth="1"/>
    <col min="11523" max="11523" width="19.140625" style="135" customWidth="1"/>
    <col min="11524" max="11524" width="17.5703125" style="135" customWidth="1"/>
    <col min="11525" max="11525" width="14.7109375" style="135" customWidth="1"/>
    <col min="11526" max="11775" width="8.140625" style="135"/>
    <col min="11776" max="11776" width="8.7109375" style="135" customWidth="1"/>
    <col min="11777" max="11777" width="31.5703125" style="135" customWidth="1"/>
    <col min="11778" max="11778" width="13.85546875" style="135" customWidth="1"/>
    <col min="11779" max="11779" width="19.140625" style="135" customWidth="1"/>
    <col min="11780" max="11780" width="17.5703125" style="135" customWidth="1"/>
    <col min="11781" max="11781" width="14.7109375" style="135" customWidth="1"/>
    <col min="11782" max="12031" width="8.140625" style="135"/>
    <col min="12032" max="12032" width="8.7109375" style="135" customWidth="1"/>
    <col min="12033" max="12033" width="31.5703125" style="135" customWidth="1"/>
    <col min="12034" max="12034" width="13.85546875" style="135" customWidth="1"/>
    <col min="12035" max="12035" width="19.140625" style="135" customWidth="1"/>
    <col min="12036" max="12036" width="17.5703125" style="135" customWidth="1"/>
    <col min="12037" max="12037" width="14.7109375" style="135" customWidth="1"/>
    <col min="12038" max="12287" width="8.140625" style="135"/>
    <col min="12288" max="12288" width="8.7109375" style="135" customWidth="1"/>
    <col min="12289" max="12289" width="31.5703125" style="135" customWidth="1"/>
    <col min="12290" max="12290" width="13.85546875" style="135" customWidth="1"/>
    <col min="12291" max="12291" width="19.140625" style="135" customWidth="1"/>
    <col min="12292" max="12292" width="17.5703125" style="135" customWidth="1"/>
    <col min="12293" max="12293" width="14.7109375" style="135" customWidth="1"/>
    <col min="12294" max="12543" width="8.140625" style="135"/>
    <col min="12544" max="12544" width="8.7109375" style="135" customWidth="1"/>
    <col min="12545" max="12545" width="31.5703125" style="135" customWidth="1"/>
    <col min="12546" max="12546" width="13.85546875" style="135" customWidth="1"/>
    <col min="12547" max="12547" width="19.140625" style="135" customWidth="1"/>
    <col min="12548" max="12548" width="17.5703125" style="135" customWidth="1"/>
    <col min="12549" max="12549" width="14.7109375" style="135" customWidth="1"/>
    <col min="12550" max="12799" width="8.140625" style="135"/>
    <col min="12800" max="12800" width="8.7109375" style="135" customWidth="1"/>
    <col min="12801" max="12801" width="31.5703125" style="135" customWidth="1"/>
    <col min="12802" max="12802" width="13.85546875" style="135" customWidth="1"/>
    <col min="12803" max="12803" width="19.140625" style="135" customWidth="1"/>
    <col min="12804" max="12804" width="17.5703125" style="135" customWidth="1"/>
    <col min="12805" max="12805" width="14.7109375" style="135" customWidth="1"/>
    <col min="12806" max="13055" width="8.140625" style="135"/>
    <col min="13056" max="13056" width="8.7109375" style="135" customWidth="1"/>
    <col min="13057" max="13057" width="31.5703125" style="135" customWidth="1"/>
    <col min="13058" max="13058" width="13.85546875" style="135" customWidth="1"/>
    <col min="13059" max="13059" width="19.140625" style="135" customWidth="1"/>
    <col min="13060" max="13060" width="17.5703125" style="135" customWidth="1"/>
    <col min="13061" max="13061" width="14.7109375" style="135" customWidth="1"/>
    <col min="13062" max="13311" width="8.140625" style="135"/>
    <col min="13312" max="13312" width="8.7109375" style="135" customWidth="1"/>
    <col min="13313" max="13313" width="31.5703125" style="135" customWidth="1"/>
    <col min="13314" max="13314" width="13.85546875" style="135" customWidth="1"/>
    <col min="13315" max="13315" width="19.140625" style="135" customWidth="1"/>
    <col min="13316" max="13316" width="17.5703125" style="135" customWidth="1"/>
    <col min="13317" max="13317" width="14.7109375" style="135" customWidth="1"/>
    <col min="13318" max="13567" width="8.140625" style="135"/>
    <col min="13568" max="13568" width="8.7109375" style="135" customWidth="1"/>
    <col min="13569" max="13569" width="31.5703125" style="135" customWidth="1"/>
    <col min="13570" max="13570" width="13.85546875" style="135" customWidth="1"/>
    <col min="13571" max="13571" width="19.140625" style="135" customWidth="1"/>
    <col min="13572" max="13572" width="17.5703125" style="135" customWidth="1"/>
    <col min="13573" max="13573" width="14.7109375" style="135" customWidth="1"/>
    <col min="13574" max="13823" width="8.140625" style="135"/>
    <col min="13824" max="13824" width="8.7109375" style="135" customWidth="1"/>
    <col min="13825" max="13825" width="31.5703125" style="135" customWidth="1"/>
    <col min="13826" max="13826" width="13.85546875" style="135" customWidth="1"/>
    <col min="13827" max="13827" width="19.140625" style="135" customWidth="1"/>
    <col min="13828" max="13828" width="17.5703125" style="135" customWidth="1"/>
    <col min="13829" max="13829" width="14.7109375" style="135" customWidth="1"/>
    <col min="13830" max="14079" width="8.140625" style="135"/>
    <col min="14080" max="14080" width="8.7109375" style="135" customWidth="1"/>
    <col min="14081" max="14081" width="31.5703125" style="135" customWidth="1"/>
    <col min="14082" max="14082" width="13.85546875" style="135" customWidth="1"/>
    <col min="14083" max="14083" width="19.140625" style="135" customWidth="1"/>
    <col min="14084" max="14084" width="17.5703125" style="135" customWidth="1"/>
    <col min="14085" max="14085" width="14.7109375" style="135" customWidth="1"/>
    <col min="14086" max="14335" width="8.140625" style="135"/>
    <col min="14336" max="14336" width="8.7109375" style="135" customWidth="1"/>
    <col min="14337" max="14337" width="31.5703125" style="135" customWidth="1"/>
    <col min="14338" max="14338" width="13.85546875" style="135" customWidth="1"/>
    <col min="14339" max="14339" width="19.140625" style="135" customWidth="1"/>
    <col min="14340" max="14340" width="17.5703125" style="135" customWidth="1"/>
    <col min="14341" max="14341" width="14.7109375" style="135" customWidth="1"/>
    <col min="14342" max="14591" width="8.140625" style="135"/>
    <col min="14592" max="14592" width="8.7109375" style="135" customWidth="1"/>
    <col min="14593" max="14593" width="31.5703125" style="135" customWidth="1"/>
    <col min="14594" max="14594" width="13.85546875" style="135" customWidth="1"/>
    <col min="14595" max="14595" width="19.140625" style="135" customWidth="1"/>
    <col min="14596" max="14596" width="17.5703125" style="135" customWidth="1"/>
    <col min="14597" max="14597" width="14.7109375" style="135" customWidth="1"/>
    <col min="14598" max="14847" width="8.140625" style="135"/>
    <col min="14848" max="14848" width="8.7109375" style="135" customWidth="1"/>
    <col min="14849" max="14849" width="31.5703125" style="135" customWidth="1"/>
    <col min="14850" max="14850" width="13.85546875" style="135" customWidth="1"/>
    <col min="14851" max="14851" width="19.140625" style="135" customWidth="1"/>
    <col min="14852" max="14852" width="17.5703125" style="135" customWidth="1"/>
    <col min="14853" max="14853" width="14.7109375" style="135" customWidth="1"/>
    <col min="14854" max="15103" width="8.140625" style="135"/>
    <col min="15104" max="15104" width="8.7109375" style="135" customWidth="1"/>
    <col min="15105" max="15105" width="31.5703125" style="135" customWidth="1"/>
    <col min="15106" max="15106" width="13.85546875" style="135" customWidth="1"/>
    <col min="15107" max="15107" width="19.140625" style="135" customWidth="1"/>
    <col min="15108" max="15108" width="17.5703125" style="135" customWidth="1"/>
    <col min="15109" max="15109" width="14.7109375" style="135" customWidth="1"/>
    <col min="15110" max="15359" width="8.140625" style="135"/>
    <col min="15360" max="15360" width="8.7109375" style="135" customWidth="1"/>
    <col min="15361" max="15361" width="31.5703125" style="135" customWidth="1"/>
    <col min="15362" max="15362" width="13.85546875" style="135" customWidth="1"/>
    <col min="15363" max="15363" width="19.140625" style="135" customWidth="1"/>
    <col min="15364" max="15364" width="17.5703125" style="135" customWidth="1"/>
    <col min="15365" max="15365" width="14.7109375" style="135" customWidth="1"/>
    <col min="15366" max="15615" width="8.140625" style="135"/>
    <col min="15616" max="15616" width="8.7109375" style="135" customWidth="1"/>
    <col min="15617" max="15617" width="31.5703125" style="135" customWidth="1"/>
    <col min="15618" max="15618" width="13.85546875" style="135" customWidth="1"/>
    <col min="15619" max="15619" width="19.140625" style="135" customWidth="1"/>
    <col min="15620" max="15620" width="17.5703125" style="135" customWidth="1"/>
    <col min="15621" max="15621" width="14.7109375" style="135" customWidth="1"/>
    <col min="15622" max="15871" width="8.140625" style="135"/>
    <col min="15872" max="15872" width="8.7109375" style="135" customWidth="1"/>
    <col min="15873" max="15873" width="31.5703125" style="135" customWidth="1"/>
    <col min="15874" max="15874" width="13.85546875" style="135" customWidth="1"/>
    <col min="15875" max="15875" width="19.140625" style="135" customWidth="1"/>
    <col min="15876" max="15876" width="17.5703125" style="135" customWidth="1"/>
    <col min="15877" max="15877" width="14.7109375" style="135" customWidth="1"/>
    <col min="15878" max="16127" width="8.140625" style="135"/>
    <col min="16128" max="16128" width="8.7109375" style="135" customWidth="1"/>
    <col min="16129" max="16129" width="31.5703125" style="135" customWidth="1"/>
    <col min="16130" max="16130" width="13.85546875" style="135" customWidth="1"/>
    <col min="16131" max="16131" width="19.140625" style="135" customWidth="1"/>
    <col min="16132" max="16132" width="17.5703125" style="135" customWidth="1"/>
    <col min="16133" max="16133" width="14.7109375" style="135" customWidth="1"/>
    <col min="16134" max="16384" width="8.140625" style="135"/>
  </cols>
  <sheetData>
    <row r="1" spans="1:5" ht="23.25" hidden="1" customHeight="1" x14ac:dyDescent="0.25">
      <c r="A1" s="193"/>
      <c r="B1" s="193"/>
      <c r="C1" s="193"/>
      <c r="D1" s="193"/>
      <c r="E1" s="193"/>
    </row>
    <row r="2" spans="1:5" hidden="1" x14ac:dyDescent="0.25">
      <c r="A2" s="193" t="s">
        <v>161</v>
      </c>
      <c r="B2" s="193"/>
      <c r="C2" s="193"/>
      <c r="D2" s="193"/>
      <c r="E2" s="193"/>
    </row>
    <row r="3" spans="1:5" ht="15.75" customHeight="1" x14ac:dyDescent="0.25">
      <c r="A3" s="195" t="s">
        <v>198</v>
      </c>
      <c r="B3" s="195"/>
      <c r="C3" s="195"/>
      <c r="D3" s="195"/>
      <c r="E3" s="195"/>
    </row>
    <row r="4" spans="1:5" x14ac:dyDescent="0.25">
      <c r="A4" s="195" t="s">
        <v>162</v>
      </c>
      <c r="B4" s="195"/>
      <c r="C4" s="195"/>
      <c r="D4" s="195"/>
      <c r="E4" s="195"/>
    </row>
    <row r="5" spans="1:5" x14ac:dyDescent="0.25">
      <c r="A5" s="195" t="s">
        <v>163</v>
      </c>
      <c r="B5" s="195"/>
      <c r="C5" s="195"/>
      <c r="D5" s="195"/>
      <c r="E5" s="195"/>
    </row>
    <row r="6" spans="1:5" ht="26.25" customHeight="1" x14ac:dyDescent="0.25">
      <c r="A6" s="193" t="s">
        <v>164</v>
      </c>
      <c r="B6" s="193"/>
      <c r="C6" s="193"/>
      <c r="D6" s="193"/>
      <c r="E6" s="135" t="s">
        <v>243</v>
      </c>
    </row>
    <row r="7" spans="1:5" x14ac:dyDescent="0.25">
      <c r="A7" s="193"/>
      <c r="B7" s="193"/>
      <c r="C7" s="193"/>
      <c r="D7" s="193"/>
      <c r="E7" s="193"/>
    </row>
    <row r="8" spans="1:5" ht="28.5" customHeight="1" x14ac:dyDescent="0.25">
      <c r="A8" s="194" t="s">
        <v>212</v>
      </c>
      <c r="B8" s="194"/>
      <c r="C8" s="194"/>
      <c r="D8" s="194"/>
      <c r="E8" s="194"/>
    </row>
    <row r="9" spans="1:5" ht="29.25" customHeight="1" x14ac:dyDescent="0.25">
      <c r="A9" s="194" t="s">
        <v>199</v>
      </c>
      <c r="B9" s="194"/>
      <c r="C9" s="194"/>
      <c r="D9" s="194"/>
      <c r="E9" s="194"/>
    </row>
    <row r="10" spans="1:5" ht="30" customHeight="1" x14ac:dyDescent="0.25">
      <c r="A10" s="194" t="s">
        <v>200</v>
      </c>
      <c r="B10" s="194"/>
      <c r="C10" s="194"/>
      <c r="D10" s="194"/>
      <c r="E10" s="194"/>
    </row>
    <row r="11" spans="1:5" ht="30" customHeight="1" x14ac:dyDescent="0.25">
      <c r="A11" s="194" t="s">
        <v>201</v>
      </c>
      <c r="B11" s="194"/>
      <c r="C11" s="194"/>
      <c r="D11" s="194"/>
      <c r="E11" s="194"/>
    </row>
    <row r="12" spans="1:5" ht="29.25" customHeight="1" x14ac:dyDescent="0.25">
      <c r="A12" s="194" t="s">
        <v>202</v>
      </c>
      <c r="B12" s="194"/>
      <c r="C12" s="194"/>
      <c r="D12" s="194"/>
      <c r="E12" s="194"/>
    </row>
    <row r="13" spans="1:5" ht="28.5" customHeight="1" x14ac:dyDescent="0.25">
      <c r="A13" s="194" t="s">
        <v>213</v>
      </c>
      <c r="B13" s="194"/>
      <c r="C13" s="194"/>
      <c r="D13" s="194"/>
      <c r="E13" s="194"/>
    </row>
    <row r="14" spans="1:5" ht="15.75" customHeight="1" thickBot="1" x14ac:dyDescent="0.3">
      <c r="A14" s="193"/>
      <c r="B14" s="193"/>
      <c r="C14" s="193"/>
      <c r="D14" s="193"/>
      <c r="E14" s="193"/>
    </row>
    <row r="15" spans="1:5" ht="90.75" thickBot="1" x14ac:dyDescent="0.3">
      <c r="A15" s="139" t="s">
        <v>2</v>
      </c>
      <c r="B15" s="137" t="s">
        <v>167</v>
      </c>
      <c r="C15" s="137" t="s">
        <v>0</v>
      </c>
      <c r="D15" s="137" t="s">
        <v>166</v>
      </c>
      <c r="E15" s="137" t="s">
        <v>1</v>
      </c>
    </row>
    <row r="16" spans="1:5" x14ac:dyDescent="0.25">
      <c r="A16" s="201" t="s">
        <v>8</v>
      </c>
      <c r="B16" s="202"/>
      <c r="C16" s="202"/>
      <c r="D16" s="202"/>
      <c r="E16" s="140"/>
    </row>
    <row r="17" spans="1:5" ht="15" customHeight="1" x14ac:dyDescent="0.25">
      <c r="A17" s="149" t="s">
        <v>56</v>
      </c>
      <c r="B17" s="150" t="s">
        <v>22</v>
      </c>
      <c r="C17" s="151" t="s">
        <v>11</v>
      </c>
      <c r="D17" s="152">
        <v>0.14000000000000001</v>
      </c>
      <c r="E17" s="153">
        <v>2070.4299999999998</v>
      </c>
    </row>
    <row r="18" spans="1:5" ht="15" customHeight="1" x14ac:dyDescent="0.25">
      <c r="A18" s="198" t="s">
        <v>168</v>
      </c>
      <c r="B18" s="199"/>
      <c r="C18" s="199"/>
      <c r="D18" s="200"/>
      <c r="E18" s="154"/>
    </row>
    <row r="19" spans="1:5" ht="15" customHeight="1" x14ac:dyDescent="0.25">
      <c r="A19" s="149" t="s">
        <v>169</v>
      </c>
      <c r="B19" s="150" t="s">
        <v>155</v>
      </c>
      <c r="C19" s="151" t="s">
        <v>12</v>
      </c>
      <c r="D19" s="152">
        <f>E19</f>
        <v>51792.959999999999</v>
      </c>
      <c r="E19" s="153">
        <v>51792.959999999999</v>
      </c>
    </row>
    <row r="20" spans="1:5" ht="15" customHeight="1" x14ac:dyDescent="0.25">
      <c r="A20" s="149" t="s">
        <v>170</v>
      </c>
      <c r="B20" s="150" t="s">
        <v>155</v>
      </c>
      <c r="C20" s="151" t="s">
        <v>12</v>
      </c>
      <c r="D20" s="152">
        <f>E20</f>
        <v>445.2</v>
      </c>
      <c r="E20" s="153">
        <v>445.2</v>
      </c>
    </row>
    <row r="21" spans="1:5" ht="15" customHeight="1" x14ac:dyDescent="0.25">
      <c r="A21" s="198" t="s">
        <v>171</v>
      </c>
      <c r="B21" s="199"/>
      <c r="C21" s="199"/>
      <c r="D21" s="200"/>
      <c r="E21" s="154"/>
    </row>
    <row r="22" spans="1:5" x14ac:dyDescent="0.25">
      <c r="A22" s="149" t="s">
        <v>222</v>
      </c>
      <c r="B22" s="155">
        <v>2</v>
      </c>
      <c r="C22" s="151" t="s">
        <v>81</v>
      </c>
      <c r="D22" s="152">
        <f>E22/B22</f>
        <v>97.48</v>
      </c>
      <c r="E22" s="153">
        <v>194.96</v>
      </c>
    </row>
    <row r="23" spans="1:5" x14ac:dyDescent="0.25">
      <c r="A23" s="149" t="s">
        <v>60</v>
      </c>
      <c r="B23" s="155">
        <v>1</v>
      </c>
      <c r="C23" s="151" t="s">
        <v>14</v>
      </c>
      <c r="D23" s="152">
        <f t="shared" ref="D23:D36" si="0">E23/B23</f>
        <v>1005.22</v>
      </c>
      <c r="E23" s="153">
        <v>1005.22</v>
      </c>
    </row>
    <row r="24" spans="1:5" x14ac:dyDescent="0.25">
      <c r="A24" s="149" t="s">
        <v>61</v>
      </c>
      <c r="B24" s="155">
        <v>1</v>
      </c>
      <c r="C24" s="151" t="s">
        <v>15</v>
      </c>
      <c r="D24" s="152">
        <f t="shared" si="0"/>
        <v>828.19</v>
      </c>
      <c r="E24" s="153">
        <v>828.19</v>
      </c>
    </row>
    <row r="25" spans="1:5" x14ac:dyDescent="0.25">
      <c r="A25" s="149" t="s">
        <v>181</v>
      </c>
      <c r="B25" s="155">
        <v>1</v>
      </c>
      <c r="C25" s="151" t="s">
        <v>13</v>
      </c>
      <c r="D25" s="152">
        <f t="shared" si="0"/>
        <v>129.97999999999999</v>
      </c>
      <c r="E25" s="153">
        <v>129.97999999999999</v>
      </c>
    </row>
    <row r="26" spans="1:5" x14ac:dyDescent="0.25">
      <c r="A26" s="149" t="s">
        <v>224</v>
      </c>
      <c r="B26" s="155">
        <v>1</v>
      </c>
      <c r="C26" s="151" t="s">
        <v>225</v>
      </c>
      <c r="D26" s="152">
        <f t="shared" si="0"/>
        <v>1052.8900000000001</v>
      </c>
      <c r="E26" s="153">
        <v>1052.8900000000001</v>
      </c>
    </row>
    <row r="27" spans="1:5" x14ac:dyDescent="0.25">
      <c r="A27" s="149" t="s">
        <v>62</v>
      </c>
      <c r="B27" s="156">
        <v>0.01</v>
      </c>
      <c r="C27" s="151" t="s">
        <v>17</v>
      </c>
      <c r="D27" s="152">
        <f t="shared" si="0"/>
        <v>30156</v>
      </c>
      <c r="E27" s="153">
        <v>301.56</v>
      </c>
    </row>
    <row r="28" spans="1:5" x14ac:dyDescent="0.25">
      <c r="A28" s="149" t="s">
        <v>244</v>
      </c>
      <c r="B28" s="156">
        <v>0.85</v>
      </c>
      <c r="C28" s="151" t="s">
        <v>16</v>
      </c>
      <c r="D28" s="152">
        <f t="shared" si="0"/>
        <v>1914.8588235294119</v>
      </c>
      <c r="E28" s="153">
        <v>1627.63</v>
      </c>
    </row>
    <row r="29" spans="1:5" x14ac:dyDescent="0.25">
      <c r="A29" s="149" t="s">
        <v>245</v>
      </c>
      <c r="B29" s="155">
        <v>1</v>
      </c>
      <c r="C29" s="151" t="s">
        <v>14</v>
      </c>
      <c r="D29" s="152">
        <f t="shared" si="0"/>
        <v>611.75</v>
      </c>
      <c r="E29" s="153">
        <v>611.75</v>
      </c>
    </row>
    <row r="30" spans="1:5" ht="30" x14ac:dyDescent="0.25">
      <c r="A30" s="149" t="s">
        <v>66</v>
      </c>
      <c r="B30" s="155">
        <v>3</v>
      </c>
      <c r="C30" s="151" t="s">
        <v>19</v>
      </c>
      <c r="D30" s="152">
        <f t="shared" si="0"/>
        <v>242.84333333333333</v>
      </c>
      <c r="E30" s="153">
        <v>728.53</v>
      </c>
    </row>
    <row r="31" spans="1:5" x14ac:dyDescent="0.25">
      <c r="A31" s="149" t="s">
        <v>228</v>
      </c>
      <c r="B31" s="155">
        <v>2</v>
      </c>
      <c r="C31" s="151" t="s">
        <v>81</v>
      </c>
      <c r="D31" s="152">
        <f t="shared" si="0"/>
        <v>78.12</v>
      </c>
      <c r="E31" s="153">
        <v>156.24</v>
      </c>
    </row>
    <row r="32" spans="1:5" x14ac:dyDescent="0.25">
      <c r="A32" s="149" t="s">
        <v>67</v>
      </c>
      <c r="B32" s="155">
        <v>1</v>
      </c>
      <c r="C32" s="151" t="s">
        <v>13</v>
      </c>
      <c r="D32" s="152">
        <f t="shared" si="0"/>
        <v>4474.1099999999997</v>
      </c>
      <c r="E32" s="153">
        <v>4474.1099999999997</v>
      </c>
    </row>
    <row r="33" spans="1:5" x14ac:dyDescent="0.25">
      <c r="A33" s="149" t="s">
        <v>85</v>
      </c>
      <c r="B33" s="155">
        <v>1</v>
      </c>
      <c r="C33" s="151" t="s">
        <v>14</v>
      </c>
      <c r="D33" s="152">
        <f t="shared" si="0"/>
        <v>7332.6</v>
      </c>
      <c r="E33" s="153">
        <v>7332.6</v>
      </c>
    </row>
    <row r="34" spans="1:5" x14ac:dyDescent="0.25">
      <c r="A34" s="149" t="s">
        <v>186</v>
      </c>
      <c r="B34" s="155">
        <v>1</v>
      </c>
      <c r="C34" s="151" t="s">
        <v>20</v>
      </c>
      <c r="D34" s="152">
        <f t="shared" si="0"/>
        <v>857.06</v>
      </c>
      <c r="E34" s="153">
        <v>857.06</v>
      </c>
    </row>
    <row r="35" spans="1:5" x14ac:dyDescent="0.25">
      <c r="A35" s="149" t="s">
        <v>187</v>
      </c>
      <c r="B35" s="155">
        <v>1</v>
      </c>
      <c r="C35" s="151" t="s">
        <v>20</v>
      </c>
      <c r="D35" s="152">
        <f t="shared" si="0"/>
        <v>520.64</v>
      </c>
      <c r="E35" s="153">
        <v>520.64</v>
      </c>
    </row>
    <row r="36" spans="1:5" x14ac:dyDescent="0.25">
      <c r="A36" s="149" t="s">
        <v>69</v>
      </c>
      <c r="B36" s="155">
        <v>29</v>
      </c>
      <c r="C36" s="151" t="s">
        <v>20</v>
      </c>
      <c r="D36" s="152">
        <f t="shared" si="0"/>
        <v>295.74379310344824</v>
      </c>
      <c r="E36" s="153">
        <v>8576.57</v>
      </c>
    </row>
    <row r="37" spans="1:5" ht="15" customHeight="1" x14ac:dyDescent="0.25">
      <c r="A37" s="198" t="s">
        <v>189</v>
      </c>
      <c r="B37" s="199"/>
      <c r="C37" s="199"/>
      <c r="D37" s="200"/>
      <c r="E37" s="154"/>
    </row>
    <row r="38" spans="1:5" ht="30" x14ac:dyDescent="0.25">
      <c r="A38" s="149" t="s">
        <v>246</v>
      </c>
      <c r="B38" s="155">
        <v>1</v>
      </c>
      <c r="C38" s="151" t="s">
        <v>12</v>
      </c>
      <c r="D38" s="152">
        <f>E38/B38</f>
        <v>782.05</v>
      </c>
      <c r="E38" s="153">
        <v>782.05</v>
      </c>
    </row>
    <row r="39" spans="1:5" x14ac:dyDescent="0.25">
      <c r="A39" s="149" t="s">
        <v>247</v>
      </c>
      <c r="B39" s="156">
        <v>0.01</v>
      </c>
      <c r="C39" s="151" t="s">
        <v>18</v>
      </c>
      <c r="D39" s="152">
        <f t="shared" ref="D39:D44" si="1">E39/B39</f>
        <v>38847</v>
      </c>
      <c r="E39" s="153">
        <v>388.47</v>
      </c>
    </row>
    <row r="40" spans="1:5" x14ac:dyDescent="0.25">
      <c r="A40" s="149" t="s">
        <v>145</v>
      </c>
      <c r="B40" s="157">
        <v>0.1</v>
      </c>
      <c r="C40" s="151" t="s">
        <v>146</v>
      </c>
      <c r="D40" s="152">
        <f t="shared" si="1"/>
        <v>2448</v>
      </c>
      <c r="E40" s="153">
        <v>244.8</v>
      </c>
    </row>
    <row r="41" spans="1:5" ht="30" x14ac:dyDescent="0.25">
      <c r="A41" s="149" t="s">
        <v>248</v>
      </c>
      <c r="B41" s="158">
        <v>0.85399999999999998</v>
      </c>
      <c r="C41" s="151" t="s">
        <v>16</v>
      </c>
      <c r="D41" s="152">
        <f t="shared" si="1"/>
        <v>2013.4777517564403</v>
      </c>
      <c r="E41" s="153">
        <v>1719.51</v>
      </c>
    </row>
    <row r="42" spans="1:5" ht="30" x14ac:dyDescent="0.25">
      <c r="A42" s="149" t="s">
        <v>63</v>
      </c>
      <c r="B42" s="156">
        <v>0.85</v>
      </c>
      <c r="C42" s="151" t="s">
        <v>16</v>
      </c>
      <c r="D42" s="152">
        <f t="shared" si="1"/>
        <v>1811.7176470588236</v>
      </c>
      <c r="E42" s="153">
        <v>1539.96</v>
      </c>
    </row>
    <row r="43" spans="1:5" x14ac:dyDescent="0.25">
      <c r="A43" s="149" t="s">
        <v>249</v>
      </c>
      <c r="B43" s="155">
        <v>4</v>
      </c>
      <c r="C43" s="151" t="s">
        <v>13</v>
      </c>
      <c r="D43" s="152">
        <f t="shared" si="1"/>
        <v>597.64</v>
      </c>
      <c r="E43" s="153">
        <v>2390.56</v>
      </c>
    </row>
    <row r="44" spans="1:5" ht="30" x14ac:dyDescent="0.25">
      <c r="A44" s="149" t="s">
        <v>250</v>
      </c>
      <c r="B44" s="155">
        <v>95</v>
      </c>
      <c r="C44" s="151" t="s">
        <v>251</v>
      </c>
      <c r="D44" s="152">
        <f t="shared" si="1"/>
        <v>91.504631578947368</v>
      </c>
      <c r="E44" s="153">
        <v>8692.94</v>
      </c>
    </row>
    <row r="45" spans="1:5" ht="15" customHeight="1" x14ac:dyDescent="0.25">
      <c r="A45" s="198" t="s">
        <v>39</v>
      </c>
      <c r="B45" s="199"/>
      <c r="C45" s="199"/>
      <c r="D45" s="200"/>
      <c r="E45" s="154"/>
    </row>
    <row r="46" spans="1:5" ht="30" x14ac:dyDescent="0.25">
      <c r="A46" s="149" t="s">
        <v>59</v>
      </c>
      <c r="B46" s="150" t="s">
        <v>196</v>
      </c>
      <c r="C46" s="151" t="s">
        <v>11</v>
      </c>
      <c r="D46" s="152">
        <f>E46</f>
        <v>3468.18</v>
      </c>
      <c r="E46" s="153">
        <v>3468.18</v>
      </c>
    </row>
    <row r="47" spans="1:5" x14ac:dyDescent="0.25">
      <c r="A47" s="198" t="s">
        <v>233</v>
      </c>
      <c r="B47" s="199"/>
      <c r="C47" s="199"/>
      <c r="D47" s="200"/>
      <c r="E47" s="154"/>
    </row>
    <row r="48" spans="1:5" ht="15" customHeight="1" x14ac:dyDescent="0.25">
      <c r="A48" s="149" t="s">
        <v>234</v>
      </c>
      <c r="B48" s="150" t="s">
        <v>196</v>
      </c>
      <c r="C48" s="151" t="s">
        <v>11</v>
      </c>
      <c r="D48" s="152">
        <f>E48</f>
        <v>21600</v>
      </c>
      <c r="E48" s="153">
        <v>21600</v>
      </c>
    </row>
    <row r="49" spans="1:7" ht="15" customHeight="1" x14ac:dyDescent="0.25">
      <c r="A49" s="198" t="s">
        <v>235</v>
      </c>
      <c r="B49" s="199"/>
      <c r="C49" s="199"/>
      <c r="D49" s="200"/>
      <c r="E49" s="154"/>
    </row>
    <row r="50" spans="1:7" ht="15" customHeight="1" thickBot="1" x14ac:dyDescent="0.3">
      <c r="A50" s="149" t="s">
        <v>236</v>
      </c>
      <c r="B50" s="150" t="s">
        <v>23</v>
      </c>
      <c r="C50" s="151" t="s">
        <v>11</v>
      </c>
      <c r="D50" s="152">
        <f>E50</f>
        <v>467.42</v>
      </c>
      <c r="E50" s="153">
        <v>467.42</v>
      </c>
    </row>
    <row r="51" spans="1:7" ht="30" x14ac:dyDescent="0.25">
      <c r="A51" s="149" t="s">
        <v>237</v>
      </c>
      <c r="B51" s="150" t="s">
        <v>23</v>
      </c>
      <c r="C51" s="151" t="s">
        <v>11</v>
      </c>
      <c r="D51" s="152">
        <f>E51</f>
        <v>288.38</v>
      </c>
      <c r="E51" s="153">
        <v>288.38</v>
      </c>
      <c r="F51" s="141">
        <f>SUM(E17:E51)</f>
        <v>124288.79</v>
      </c>
      <c r="G51" s="138" t="s">
        <v>252</v>
      </c>
    </row>
    <row r="52" spans="1:7" s="1" customFormat="1" ht="14.25" x14ac:dyDescent="0.2">
      <c r="A52" s="203" t="s">
        <v>10</v>
      </c>
      <c r="B52" s="204"/>
      <c r="C52" s="204"/>
      <c r="D52" s="204"/>
      <c r="E52" s="205"/>
      <c r="G52" s="17"/>
    </row>
    <row r="53" spans="1:7" s="1" customFormat="1" x14ac:dyDescent="0.2">
      <c r="A53" s="82" t="s">
        <v>76</v>
      </c>
      <c r="B53" s="38" t="s">
        <v>22</v>
      </c>
      <c r="C53" s="38" t="s">
        <v>11</v>
      </c>
      <c r="D53" s="26">
        <f>E53</f>
        <v>18643.318499999998</v>
      </c>
      <c r="E53" s="26">
        <f>SUM(E17:E51)*15%</f>
        <v>18643.318499999998</v>
      </c>
      <c r="G53" s="17"/>
    </row>
    <row r="54" spans="1:7" x14ac:dyDescent="0.25">
      <c r="A54" s="115" t="s">
        <v>25</v>
      </c>
      <c r="B54" s="121"/>
      <c r="C54" s="121"/>
      <c r="D54" s="121"/>
      <c r="E54" s="122">
        <f>F51+E53</f>
        <v>142932.1085</v>
      </c>
    </row>
    <row r="55" spans="1:7" x14ac:dyDescent="0.25">
      <c r="A55" s="193"/>
      <c r="B55" s="193"/>
      <c r="C55" s="193"/>
      <c r="D55" s="193"/>
      <c r="E55" s="193"/>
    </row>
    <row r="56" spans="1:7" x14ac:dyDescent="0.25">
      <c r="A56" s="193"/>
      <c r="B56" s="193"/>
      <c r="C56" s="193"/>
      <c r="D56" s="193"/>
      <c r="E56" s="193"/>
    </row>
    <row r="57" spans="1:7" s="144" customFormat="1" ht="21.75" customHeight="1" x14ac:dyDescent="0.25">
      <c r="A57" s="196" t="s">
        <v>254</v>
      </c>
      <c r="B57" s="196"/>
      <c r="C57" s="196"/>
      <c r="D57" s="196"/>
      <c r="E57" s="142">
        <f>E54</f>
        <v>142932.1085</v>
      </c>
      <c r="F57" s="143"/>
    </row>
    <row r="58" spans="1:7" s="144" customFormat="1" ht="20.25" customHeight="1" x14ac:dyDescent="0.25">
      <c r="A58" s="197" t="e">
        <f ca="1">[1]!Сумма_прописью(E57)</f>
        <v>#NAME?</v>
      </c>
      <c r="B58" s="197"/>
      <c r="C58" s="197"/>
      <c r="D58" s="197"/>
      <c r="E58" s="197"/>
      <c r="F58" s="145"/>
    </row>
    <row r="59" spans="1:7" s="144" customFormat="1" ht="24.75" customHeight="1" x14ac:dyDescent="0.25">
      <c r="A59" s="196" t="s">
        <v>192</v>
      </c>
      <c r="B59" s="196"/>
      <c r="C59" s="196"/>
      <c r="D59" s="196"/>
      <c r="E59" s="196"/>
      <c r="F59" s="146"/>
    </row>
    <row r="60" spans="1:7" s="144" customFormat="1" ht="24" customHeight="1" x14ac:dyDescent="0.25">
      <c r="A60" s="196" t="s">
        <v>193</v>
      </c>
      <c r="B60" s="196"/>
      <c r="C60" s="196"/>
      <c r="D60" s="196"/>
      <c r="E60" s="196"/>
      <c r="F60" s="146"/>
    </row>
    <row r="61" spans="1:7" s="144" customFormat="1" ht="30.75" customHeight="1" x14ac:dyDescent="0.25">
      <c r="A61" s="196" t="s">
        <v>194</v>
      </c>
      <c r="B61" s="196"/>
      <c r="C61" s="196"/>
      <c r="D61" s="196"/>
      <c r="E61" s="196"/>
      <c r="F61" s="146"/>
    </row>
    <row r="62" spans="1:7" s="144" customFormat="1" x14ac:dyDescent="0.25">
      <c r="A62" s="147"/>
      <c r="B62" s="147"/>
      <c r="C62" s="147"/>
      <c r="D62" s="147"/>
      <c r="E62" s="147"/>
      <c r="F62" s="147"/>
    </row>
    <row r="63" spans="1:7" s="144" customFormat="1" ht="24.75" customHeight="1" x14ac:dyDescent="0.25">
      <c r="A63" s="196" t="s">
        <v>253</v>
      </c>
      <c r="B63" s="196"/>
      <c r="C63" s="196"/>
      <c r="D63" s="196"/>
      <c r="E63" s="196"/>
      <c r="F63" s="146"/>
    </row>
    <row r="64" spans="1:7" ht="18.75" customHeight="1" x14ac:dyDescent="0.25">
      <c r="A64" s="148" t="s">
        <v>195</v>
      </c>
      <c r="B64" s="148"/>
      <c r="C64" s="148"/>
      <c r="D64" s="148"/>
      <c r="E64" s="148"/>
    </row>
    <row r="65" spans="1:5" ht="24.75" customHeight="1" x14ac:dyDescent="0.25">
      <c r="A65" s="148" t="s">
        <v>255</v>
      </c>
      <c r="B65" s="148"/>
      <c r="C65" s="148"/>
      <c r="D65" s="148"/>
      <c r="E65" s="148"/>
    </row>
    <row r="66" spans="1:5" ht="15" customHeight="1" x14ac:dyDescent="0.25">
      <c r="B66" s="148"/>
      <c r="C66" s="148"/>
      <c r="D66" s="148" t="s">
        <v>27</v>
      </c>
      <c r="E66" s="148"/>
    </row>
    <row r="67" spans="1:5" x14ac:dyDescent="0.25">
      <c r="A67" s="193"/>
      <c r="B67" s="193"/>
      <c r="C67" s="193"/>
      <c r="D67" s="193"/>
      <c r="E67" s="193"/>
    </row>
    <row r="68" spans="1:5" ht="15" customHeight="1" x14ac:dyDescent="0.25">
      <c r="A68" s="193" t="s">
        <v>238</v>
      </c>
      <c r="B68" s="193"/>
      <c r="C68" s="193"/>
      <c r="D68" s="193"/>
      <c r="E68" s="193"/>
    </row>
    <row r="69" spans="1:5" ht="13.5" customHeight="1" x14ac:dyDescent="0.25">
      <c r="B69" s="193"/>
      <c r="C69" s="193"/>
      <c r="D69" s="193" t="s">
        <v>27</v>
      </c>
      <c r="E69" s="193"/>
    </row>
  </sheetData>
  <mergeCells count="34">
    <mergeCell ref="A52:E52"/>
    <mergeCell ref="A55:E55"/>
    <mergeCell ref="A56:E56"/>
    <mergeCell ref="A49:D49"/>
    <mergeCell ref="A16:D16"/>
    <mergeCell ref="A18:D18"/>
    <mergeCell ref="A21:D21"/>
    <mergeCell ref="A37:D37"/>
    <mergeCell ref="A11:E11"/>
    <mergeCell ref="A12:E12"/>
    <mergeCell ref="A13:E13"/>
    <mergeCell ref="A14:E14"/>
    <mergeCell ref="D69:E69"/>
    <mergeCell ref="B69:C69"/>
    <mergeCell ref="A57:D57"/>
    <mergeCell ref="A58:E58"/>
    <mergeCell ref="A59:E59"/>
    <mergeCell ref="A60:E60"/>
    <mergeCell ref="A61:E61"/>
    <mergeCell ref="A63:E63"/>
    <mergeCell ref="A67:E67"/>
    <mergeCell ref="A68:E68"/>
    <mergeCell ref="A45:D45"/>
    <mergeCell ref="A47:D47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70866141732283472" top="0.35433070866141736" bottom="0.35433070866141736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акт19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акт19!Область_печати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2022-04-08T15:07:28Z</dcterms:modified>
</cp:coreProperties>
</file>