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6710" windowHeight="12225" firstSheet="2" activeTab="8"/>
  </bookViews>
  <sheets>
    <sheet name="Акт" sheetId="1" r:id="rId1"/>
    <sheet name="Бюджет" sheetId="2" r:id="rId2"/>
    <sheet name="2018" sheetId="3" r:id="rId3"/>
    <sheet name="Акт (2)" sheetId="4" r:id="rId4"/>
    <sheet name="2019" sheetId="5" r:id="rId5"/>
    <sheet name="акт19" sheetId="6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Акт!$A$1:$E$79</definedName>
    <definedName name="_xlnm.Print_Area" localSheetId="3">'Акт (2)'!$A$1:$E$63</definedName>
    <definedName name="_xlnm.Print_Area" localSheetId="5">акт19!$A$1:$E$69</definedName>
    <definedName name="_xlnm.Print_Area" localSheetId="9">акт21!$A$3:$E$68</definedName>
    <definedName name="_xlnm.Print_Area" localSheetId="1">Бюджет!$A$1:$D$29</definedName>
    <definedName name="_xlnm.Print_Area" localSheetId="7">Лист1!$A$3:$E$73</definedName>
  </definedNames>
  <calcPr calcId="145621"/>
</workbook>
</file>

<file path=xl/calcChain.xml><?xml version="1.0" encoding="utf-8"?>
<calcChain xmlns="http://schemas.openxmlformats.org/spreadsheetml/2006/main">
  <c r="F24" i="9" l="1"/>
  <c r="F23" i="9"/>
  <c r="E56" i="10"/>
  <c r="E52" i="10"/>
  <c r="E53" i="10" s="1"/>
  <c r="D44" i="10"/>
  <c r="D43" i="10"/>
  <c r="D42" i="10"/>
  <c r="D41" i="10"/>
  <c r="D40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50" i="10"/>
  <c r="D48" i="10"/>
  <c r="D46" i="10"/>
  <c r="D21" i="10"/>
  <c r="D20" i="10"/>
  <c r="D19" i="10"/>
  <c r="F50" i="10"/>
  <c r="F18" i="9"/>
  <c r="F22" i="9" s="1"/>
  <c r="F14" i="9"/>
  <c r="F25" i="9" l="1"/>
  <c r="D52" i="10"/>
  <c r="F23" i="7"/>
  <c r="D55" i="8"/>
  <c r="D54" i="8"/>
  <c r="D52" i="8"/>
  <c r="D40" i="8"/>
  <c r="D27" i="8"/>
  <c r="D20" i="8"/>
  <c r="D21" i="8"/>
  <c r="D22" i="8"/>
  <c r="D23" i="8"/>
  <c r="D19" i="8"/>
  <c r="D26" i="8"/>
  <c r="D28" i="8"/>
  <c r="D29" i="8"/>
  <c r="D30" i="8"/>
  <c r="D31" i="8"/>
  <c r="D32" i="8"/>
  <c r="D33" i="8"/>
  <c r="D34" i="8"/>
  <c r="D35" i="8"/>
  <c r="D36" i="8"/>
  <c r="D37" i="8"/>
  <c r="D38" i="8"/>
  <c r="D39" i="8"/>
  <c r="D41" i="8"/>
  <c r="D42" i="8"/>
  <c r="D43" i="8"/>
  <c r="D45" i="8"/>
  <c r="D46" i="8"/>
  <c r="D47" i="8"/>
  <c r="D48" i="8"/>
  <c r="D49" i="8"/>
  <c r="D50" i="8"/>
  <c r="D25" i="8"/>
  <c r="E58" i="8"/>
  <c r="E57" i="8"/>
  <c r="D57" i="8" s="1"/>
  <c r="F18" i="7" l="1"/>
  <c r="F22" i="7" s="1"/>
  <c r="F24" i="7" s="1"/>
  <c r="F14" i="7"/>
  <c r="F25" i="7" s="1"/>
  <c r="F19" i="5" l="1"/>
  <c r="F15" i="5"/>
  <c r="D52" i="6"/>
  <c r="D50" i="6"/>
  <c r="D21" i="6"/>
  <c r="D19" i="6"/>
  <c r="D18" i="6"/>
  <c r="E54" i="6"/>
  <c r="D54" i="6" s="1"/>
  <c r="D48" i="6"/>
  <c r="D47" i="6"/>
  <c r="D46" i="6"/>
  <c r="D45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E55" i="6" l="1"/>
  <c r="F23" i="5" s="1"/>
  <c r="F14" i="5"/>
  <c r="F18" i="5"/>
  <c r="F22" i="5" s="1"/>
  <c r="F24" i="5" l="1"/>
  <c r="F25" i="5"/>
  <c r="F23" i="3"/>
  <c r="E38" i="4"/>
  <c r="E45" i="4" l="1"/>
  <c r="D45" i="4" s="1"/>
  <c r="D43" i="4"/>
  <c r="D41" i="4"/>
  <c r="D40" i="4"/>
  <c r="D38" i="4"/>
  <c r="D36" i="4"/>
  <c r="D15" i="4"/>
  <c r="E15" i="4"/>
  <c r="D13" i="4"/>
  <c r="D7" i="4"/>
  <c r="D9" i="4"/>
  <c r="D10" i="4"/>
  <c r="D11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1" i="4"/>
  <c r="D32" i="4"/>
  <c r="D33" i="4"/>
  <c r="D34" i="4"/>
  <c r="E46" i="4" l="1"/>
  <c r="F18" i="3"/>
  <c r="F22" i="3" s="1"/>
  <c r="F24" i="3" s="1"/>
  <c r="F14" i="3"/>
  <c r="F25" i="3" l="1"/>
  <c r="E23" i="2"/>
  <c r="B22" i="2"/>
  <c r="C22" i="2"/>
  <c r="D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E62" i="1"/>
  <c r="D53" i="1" l="1"/>
  <c r="D52" i="1"/>
  <c r="D51" i="1"/>
  <c r="D50" i="1"/>
  <c r="D49" i="1"/>
  <c r="D48" i="1"/>
  <c r="D47" i="1"/>
  <c r="D45" i="1"/>
  <c r="D44" i="1"/>
  <c r="D43" i="1"/>
  <c r="D42" i="1"/>
  <c r="D40" i="1"/>
  <c r="D39" i="1"/>
  <c r="D38" i="1"/>
  <c r="D37" i="1"/>
  <c r="D36" i="1"/>
  <c r="D25" i="1"/>
  <c r="D26" i="1"/>
  <c r="D27" i="1"/>
  <c r="D28" i="1"/>
  <c r="D29" i="1"/>
  <c r="D30" i="1"/>
  <c r="D31" i="1"/>
  <c r="D32" i="1"/>
  <c r="D33" i="1"/>
  <c r="D34" i="1"/>
  <c r="D19" i="1"/>
  <c r="D20" i="1"/>
  <c r="D21" i="1"/>
  <c r="D22" i="1"/>
  <c r="D23" i="1"/>
  <c r="D24" i="1"/>
  <c r="D18" i="1"/>
  <c r="D17" i="1"/>
  <c r="D15" i="1"/>
  <c r="D13" i="1"/>
  <c r="D11" i="1"/>
  <c r="D9" i="1"/>
  <c r="D7" i="1"/>
  <c r="D61" i="1"/>
  <c r="D59" i="1"/>
  <c r="D57" i="1"/>
  <c r="D55" i="1"/>
</calcChain>
</file>

<file path=xl/sharedStrings.xml><?xml version="1.0" encoding="utf-8"?>
<sst xmlns="http://schemas.openxmlformats.org/spreadsheetml/2006/main" count="747" uniqueCount="262">
  <si>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</si>
  <si>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</si>
  <si>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</si>
  <si>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</si>
  <si>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</si>
  <si>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</si>
  <si>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</si>
  <si>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</si>
  <si>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</si>
  <si>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</si>
  <si>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</si>
  <si>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</si>
  <si>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</si>
  <si>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</si>
  <si>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</si>
  <si>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</si>
  <si>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</si>
  <si>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</si>
  <si>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</si>
  <si>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</si>
  <si>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</si>
  <si>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</si>
  <si>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</si>
  <si>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</si>
  <si>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</si>
  <si>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</si>
  <si>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</si>
  <si>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</si>
  <si>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</si>
  <si>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</si>
  <si>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</si>
  <si>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</si>
  <si>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</si>
  <si>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</si>
  <si>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</si>
  <si>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</si>
  <si>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</si>
  <si>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</si>
  <si>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</si>
  <si>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</si>
  <si>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</si>
  <si>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</si>
  <si>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</si>
  <si>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</si>
  <si>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</si>
  <si>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</si>
  <si>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</si>
  <si>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</si>
  <si>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</si>
  <si>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</si>
  <si>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</si>
  <si>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</si>
  <si>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</si>
  <si>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</si>
  <si>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</si>
  <si>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</si>
  <si>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100 приборов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</si>
  <si>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</si>
  <si>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</si>
  <si>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</si>
  <si>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</si>
  <si>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</si>
  <si>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</si>
  <si>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</si>
  <si>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</si>
  <si>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</si>
  <si>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</si>
  <si>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</si>
  <si>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</si>
  <si>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</si>
  <si>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</si>
  <si>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</si>
  <si>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</si>
  <si>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>1 соединение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</si>
  <si>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</si>
  <si>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</si>
  <si>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Постановка заклепок в местах соединения труб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</si>
  <si>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</si>
  <si>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</si>
  <si>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</si>
  <si>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</si>
  <si>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</si>
  <si>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Изготовление плана благоустройства</t>
  </si>
  <si>
    <t xml:space="preserve">     Изготовление плана благоустройства</t>
  </si>
  <si>
    <t>Уборка лестничных клеток</t>
  </si>
  <si>
    <t xml:space="preserve">     Ликвидация воздушных пробок в системе отопления, в стояке</t>
  </si>
  <si>
    <t>1 стояк</t>
  </si>
  <si>
    <t xml:space="preserve">     Проверка на прогрев отопительных приборов с регулировкой.</t>
  </si>
  <si>
    <t xml:space="preserve">     Промывка трубопровода системы отопления</t>
  </si>
  <si>
    <t>м3</t>
  </si>
  <si>
    <t xml:space="preserve">     Очистка кровли от снега, сбивание сосулей</t>
  </si>
  <si>
    <t xml:space="preserve">     Замена сборки Д-20 со спускником</t>
  </si>
  <si>
    <t>1 участок</t>
  </si>
  <si>
    <t xml:space="preserve">     Уборка л/клеток</t>
  </si>
  <si>
    <t>Еженедельно</t>
  </si>
  <si>
    <t xml:space="preserve">     Осмотр квартир</t>
  </si>
  <si>
    <t>1 створка</t>
  </si>
  <si>
    <t>1 дерево</t>
  </si>
  <si>
    <t xml:space="preserve">     Переборка сборки диаметром: 20 мм</t>
  </si>
  <si>
    <t>10 м2</t>
  </si>
  <si>
    <t xml:space="preserve">     Перенавеска водосточных труб.</t>
  </si>
  <si>
    <t xml:space="preserve">     Смена ухватов для водосточных труб: в каменных стенах</t>
  </si>
  <si>
    <t>Отчет по бюджету № 51/27-2017</t>
  </si>
  <si>
    <t>Задолженность по оплате за содержание и текущий ремонт на 01.01.2018 г. - 26 544,36 руб.</t>
  </si>
  <si>
    <t>АКТ № 51/27-2017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</si>
  <si>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27 квартала 51.</t>
  </si>
  <si>
    <t xml:space="preserve">     Перезапуск системы отопления с регулировкой</t>
  </si>
  <si>
    <t xml:space="preserve">     Регулировка балансировочного клапана</t>
  </si>
  <si>
    <t xml:space="preserve">     Заделка подвальных окон: фанерой</t>
  </si>
  <si>
    <t xml:space="preserve">     Очистка кровли от снега толщ. 10 см, сбивание сосулей (в)</t>
  </si>
  <si>
    <t xml:space="preserve">     Смена вентилей Д-25</t>
  </si>
  <si>
    <t xml:space="preserve">     Установка обратного клапана м/фланцевого Д-32</t>
  </si>
  <si>
    <t xml:space="preserve">     Установка фланцевых соединений на стальных трубопроводах д.32 мм</t>
  </si>
  <si>
    <t xml:space="preserve">     М. Ремонт оконных переплетов (пристрожка, установка угольников, укрепление)</t>
  </si>
  <si>
    <t xml:space="preserve">     Смена оконных приборов: задвижки</t>
  </si>
  <si>
    <t xml:space="preserve">     Установка неостекленных оконных переплетов: створных</t>
  </si>
  <si>
    <t xml:space="preserve">     Формовочная обрезка деревьев высотой: до 5 м</t>
  </si>
  <si>
    <t>Долг за выполненные работы (доходы за минусом расходов) на  01.01.2018 г. - 52 964,74 руб.</t>
  </si>
  <si>
    <t>на общую сумму 151 215,24 (Сто пятьдесят одна тысяча двести пятнадцать) рублей 24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</si>
  <si>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</si>
  <si>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</si>
  <si>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</si>
  <si>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</si>
  <si>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</si>
  <si>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</si>
  <si>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</si>
  <si>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</si>
  <si>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</si>
  <si>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</si>
  <si>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</si>
  <si>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</si>
  <si>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</si>
  <si>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</si>
  <si>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</si>
  <si>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</si>
  <si>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</si>
  <si>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</si>
  <si>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</si>
  <si>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</si>
  <si>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Директор ООО "ТРЭК"   Плотников А.А. __________________</t>
  </si>
  <si>
    <t>Отчет составил: экономист  Осипова М.С.  _______________</t>
  </si>
  <si>
    <t>Задолженность по оплате за содержание и текущий ремонт общего имущества МКД (на начало периода)</t>
  </si>
  <si>
    <t>Задолженность по оплате за содержание и текущий ремонт общего имущества МКД (на конец периода)</t>
  </si>
  <si>
    <t>Отчет по бюджету № 51/27-2018</t>
  </si>
  <si>
    <t xml:space="preserve">     Ручная газовая резка круглой стали диаметром до 24 мм срезка замка, кронштейна , штырей</t>
  </si>
  <si>
    <t>10 шт.</t>
  </si>
  <si>
    <t xml:space="preserve">     Уборка, очистка чердаков и подвалов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</si>
  <si>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</si>
  <si>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</si>
  <si>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Окраска колес колером (прим)</t>
  </si>
  <si>
    <t xml:space="preserve">     Окраска урны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</si>
  <si>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</si>
  <si>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</si>
  <si>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</si>
  <si>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</si>
  <si>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</si>
  <si>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Осмотр кровли, чердака, подъездов, подвального помещения -подготовка к зиме</t>
  </si>
  <si>
    <t xml:space="preserve">     Приварка накладки</t>
  </si>
  <si>
    <t xml:space="preserve">     Услуги  по вывозу и утилизации листвы, веток, деревьев, скошенной травы , смета и др.</t>
  </si>
  <si>
    <t>Уборка и очистка чердаков и подвалов</t>
  </si>
  <si>
    <t>"31" марта 2019 г.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</si>
  <si>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</si>
  <si>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</si>
  <si>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</si>
  <si>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133 860,72 руб. (Сто тридцать три тысячи восемьсот шестьдесят рублей 72 копейки)</t>
  </si>
  <si>
    <t>АКТ № 51/27-2018</t>
  </si>
  <si>
    <t xml:space="preserve">     Отключение системы отопления (консервация) </t>
  </si>
  <si>
    <t>Отчет по бюджету № 51/27-2019</t>
  </si>
  <si>
    <t>Период: с 01.01.2019 по 31.12.2019 года.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</si>
  <si>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</si>
  <si>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</si>
  <si>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</si>
  <si>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>31 марта 2020 г.</t>
  </si>
  <si>
    <t>Периодичность / количественный показатель выполненной работы (оказанной услуги)</t>
  </si>
  <si>
    <t>Стоимость / сметная стоимость выполненной работы (оказанной услуги) за единицу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</si>
  <si>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</si>
  <si>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</si>
  <si>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</si>
  <si>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>Изготовление ключей</t>
  </si>
  <si>
    <t xml:space="preserve">     Изготовление ключей</t>
  </si>
  <si>
    <t>Обслуживание и текущий ремонт инженерного оборудования</t>
  </si>
  <si>
    <t xml:space="preserve">     Демонтаж- монтаж сгонов у трубопроводов диаметром: 20мм (перемотка)</t>
  </si>
  <si>
    <t xml:space="preserve">     Заделка свища сваркой при длине стыка до 6 мм</t>
  </si>
  <si>
    <t xml:space="preserve">     Изоляция трубопровода матами с совмещенным покрывным  слоем</t>
  </si>
  <si>
    <t>1 м3</t>
  </si>
  <si>
    <t xml:space="preserve">     Регулировка температуры отопления в ИТП вентилями</t>
  </si>
  <si>
    <t xml:space="preserve">     Ремонт элеваторов со снятием с места (прим)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</si>
  <si>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</si>
  <si>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</si>
  <si>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</si>
  <si>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</si>
  <si>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</si>
  <si>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</si>
  <si>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Закрытие подвальных окон и люков (прим)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</si>
  <si>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</si>
  <si>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</si>
  <si>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</si>
  <si>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</si>
  <si>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</si>
  <si>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</si>
  <si>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По договору</t>
  </si>
  <si>
    <t xml:space="preserve">           2. Всего за период с "01"января 2019 г. по "31"декября 2019 г. выполнено работ на общую сумму 98383.22 руб. (Девяносто восемь тысяч триста восемьдесят три рубля 22 копейки).</t>
  </si>
  <si>
    <t xml:space="preserve">                               _______________________________________________________    ________________________</t>
  </si>
  <si>
    <t>Заказчик -         ______________________________________________________   ___________________________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</si>
  <si>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</si>
  <si>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</si>
  <si>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__________________________________________________________________________________, </t>
  </si>
  <si>
    <t>АКТ № 51/27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</si>
  <si>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</si>
  <si>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</si>
  <si>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________________________:</t>
  </si>
  <si>
    <t>Переходящие остатки денежных средств за выполненные работы (на начало периода; + резерв, - долг)</t>
  </si>
  <si>
    <t>Переходящие остатки денежных средств за выполненные работы (на конец периода; + резерв, - долг)</t>
  </si>
  <si>
    <t>Отчет по бюджету № 51/27-2020</t>
  </si>
  <si>
    <t>Период: с 01.01.2020 по 31.12.2020 года.</t>
  </si>
  <si>
    <t xml:space="preserve">г. Ангарск                                                                  </t>
  </si>
  <si>
    <t>31 марта 2021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</si>
  <si>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</si>
  <si>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</si>
  <si>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>и текущему ремонту общего имущества в многоквартирном доме № _____, расположенном по адресу: ______________________: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</si>
  <si>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</si>
  <si>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</si>
  <si>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Восстановление конструкции приямка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</si>
  <si>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</si>
  <si>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</si>
  <si>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</si>
  <si>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15 мм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</si>
  <si>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</si>
  <si>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</si>
  <si>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</si>
  <si>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</si>
  <si>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</si>
  <si>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</si>
  <si>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Герметизация вводов в подвальное помещение</t>
  </si>
  <si>
    <t xml:space="preserve">     Ремонт штукатурки приямков</t>
  </si>
  <si>
    <t xml:space="preserve">     Закрытие слуховых окон и люков выхода на кровлю</t>
  </si>
  <si>
    <t xml:space="preserve">     Открытие подвальных окон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</si>
  <si>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</si>
  <si>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</si>
  <si>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</si>
  <si>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112720.54 руб. (Сто двенадцать тысяч семьсот двадцать рублей 54 копейки)</t>
  </si>
  <si>
    <t xml:space="preserve">                         ____________________________________________      ____________________________________</t>
  </si>
  <si>
    <t>Отчет по бюджету № 51/27-2021</t>
  </si>
  <si>
    <t>Период: с 01.01.2021 по 31.12.2021 года.</t>
  </si>
  <si>
    <t>31 марта 2022 г.</t>
  </si>
  <si>
    <t xml:space="preserve">     Валка деревьев в городских условиях: (дуб, бук, граб, клен, ясень) д. до 300мм</t>
  </si>
  <si>
    <t xml:space="preserve">     Установка манометров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</si>
  <si>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</si>
  <si>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</si>
  <si>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Ремонт обделок из листовой стали (парапета, карниза, отливов,  т.д)-(укрепление, промазка свищ.)</t>
  </si>
  <si>
    <t>м</t>
  </si>
  <si>
    <t xml:space="preserve">     Ремонт отдельных мест покрытия из асбоцементных листов: обыкновенного профиля (мат. БУ)</t>
  </si>
  <si>
    <t xml:space="preserve">     Осмотр кровли, чердака, подъездов, подвального помещения - осенний осмотр</t>
  </si>
  <si>
    <t xml:space="preserve">     Очистка желобов от мусора: вручную (при расчете 1 кг. мусора = 3 м 1 желоба) - в.</t>
  </si>
  <si>
    <t>Обслуживание ОДПУ</t>
  </si>
  <si>
    <t xml:space="preserve">     Техническое обслуживание ОДПУ</t>
  </si>
  <si>
    <t>118473.87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</si>
  <si>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</si>
  <si>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</si>
  <si>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</si>
  <si>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</si>
  <si>
    <t>Сто тридцать тысяч триста двадцать один рубль 27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</si>
</sst>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;[Red]\-0.0"/>
    <numFmt numFmtId="167" formatCode="0.00;[Red]\-0.00"/>
    <numFmt numFmtId="168" formatCode="0.000;[Red]\-0.000"/>
    <numFmt numFmtId="169" formatCode="0;[Red]\-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3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 wrapText="1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4" fillId="2" borderId="1" xfId="2" applyFont="1" applyFill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4" fillId="2" borderId="1" xfId="2" applyFont="1" applyFill="1" applyBorder="1" applyAlignment="1">
      <alignment vertical="center"/>
    </xf>
    <xf numFmtId="164" fontId="14" fillId="2" borderId="1" xfId="1" applyFont="1" applyFill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 wrapText="1"/>
    </xf>
    <xf numFmtId="2" fontId="12" fillId="0" borderId="1" xfId="1" applyNumberFormat="1" applyFont="1" applyBorder="1" applyAlignment="1">
      <alignment horizontal="center"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164" fontId="4" fillId="0" borderId="0" xfId="0" applyNumberFormat="1" applyFont="1"/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6" fillId="0" borderId="0" xfId="2" applyFont="1" applyAlignment="1"/>
    <xf numFmtId="0" fontId="12" fillId="0" borderId="0" xfId="2" applyFont="1" applyBorder="1" applyAlignment="1">
      <alignment horizontal="left"/>
    </xf>
    <xf numFmtId="0" fontId="16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0" fillId="0" borderId="7" xfId="10" quotePrefix="1" applyFont="1" applyBorder="1" applyAlignment="1">
      <alignment vertical="top" wrapText="1"/>
    </xf>
    <xf numFmtId="0" fontId="16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6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2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1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20" fillId="0" borderId="0" xfId="9" quotePrefix="1" applyFont="1" applyBorder="1" applyAlignment="1">
      <alignment horizontal="left" vertical="top" wrapText="1"/>
    </xf>
    <xf numFmtId="0" fontId="4" fillId="0" borderId="0" xfId="0" applyFont="1" applyAlignment="1">
      <alignment horizontal="left"/>
    </xf>
    <xf numFmtId="0" fontId="4" fillId="0" borderId="0" xfId="0" applyFont="1" applyFill="1" applyAlignment="1"/>
    <xf numFmtId="2" fontId="4" fillId="0" borderId="0" xfId="0" applyNumberFormat="1" applyFont="1"/>
    <xf numFmtId="0" fontId="13" fillId="0" borderId="0" xfId="0" applyFont="1" applyAlignment="1">
      <alignment wrapText="1"/>
    </xf>
    <xf numFmtId="0" fontId="13" fillId="0" borderId="0" xfId="0" applyFont="1" applyAlignment="1">
      <alignment horizontal="justify" vertical="center"/>
    </xf>
    <xf numFmtId="0" fontId="16" fillId="0" borderId="16" xfId="0" applyFont="1" applyFill="1" applyBorder="1" applyAlignment="1">
      <alignment vertical="top" wrapText="1"/>
    </xf>
    <xf numFmtId="0" fontId="12" fillId="0" borderId="2" xfId="2" applyFont="1" applyBorder="1" applyAlignment="1">
      <alignment vertical="center" wrapText="1"/>
    </xf>
    <xf numFmtId="2" fontId="12" fillId="0" borderId="1" xfId="1" applyNumberFormat="1" applyFont="1" applyBorder="1" applyAlignment="1">
      <alignment horizontal="center"/>
    </xf>
    <xf numFmtId="164" fontId="12" fillId="0" borderId="1" xfId="1" applyFont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167" fontId="16" fillId="0" borderId="1" xfId="0" applyNumberFormat="1" applyFont="1" applyFill="1" applyBorder="1" applyAlignment="1">
      <alignment horizontal="center"/>
    </xf>
    <xf numFmtId="168" fontId="16" fillId="0" borderId="1" xfId="0" applyNumberFormat="1" applyFont="1" applyFill="1" applyBorder="1" applyAlignment="1">
      <alignment horizontal="center"/>
    </xf>
    <xf numFmtId="2" fontId="16" fillId="0" borderId="1" xfId="0" applyNumberFormat="1" applyFont="1" applyFill="1" applyBorder="1" applyAlignment="1">
      <alignment horizontal="center"/>
    </xf>
    <xf numFmtId="166" fontId="16" fillId="0" borderId="1" xfId="0" applyNumberFormat="1" applyFont="1" applyFill="1" applyBorder="1" applyAlignment="1">
      <alignment horizontal="center"/>
    </xf>
    <xf numFmtId="169" fontId="16" fillId="0" borderId="1" xfId="0" applyNumberFormat="1" applyFont="1" applyFill="1" applyBorder="1" applyAlignment="1">
      <alignment horizont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wrapText="1"/>
    </xf>
    <xf numFmtId="0" fontId="14" fillId="0" borderId="1" xfId="0" applyFont="1" applyFill="1" applyBorder="1" applyAlignment="1">
      <alignment horizontal="center"/>
    </xf>
    <xf numFmtId="0" fontId="13" fillId="0" borderId="0" xfId="0" applyFont="1" applyFill="1" applyAlignment="1"/>
    <xf numFmtId="0" fontId="14" fillId="2" borderId="2" xfId="2" applyFont="1" applyFill="1" applyBorder="1" applyAlignment="1">
      <alignment vertical="center"/>
    </xf>
    <xf numFmtId="167" fontId="14" fillId="0" borderId="1" xfId="0" applyNumberFormat="1" applyFont="1" applyFill="1" applyBorder="1" applyAlignment="1">
      <alignment horizontal="center"/>
    </xf>
    <xf numFmtId="2" fontId="14" fillId="2" borderId="1" xfId="1" applyNumberFormat="1" applyFont="1" applyFill="1" applyBorder="1" applyAlignment="1">
      <alignment horizontal="center"/>
    </xf>
    <xf numFmtId="164" fontId="14" fillId="2" borderId="1" xfId="1" applyFont="1" applyFill="1" applyBorder="1" applyAlignment="1">
      <alignment horizontal="center"/>
    </xf>
    <xf numFmtId="0" fontId="13" fillId="0" borderId="0" xfId="0" applyFont="1"/>
    <xf numFmtId="2" fontId="13" fillId="0" borderId="0" xfId="0" applyNumberFormat="1" applyFont="1"/>
    <xf numFmtId="0" fontId="14" fillId="0" borderId="2" xfId="2" applyFont="1" applyBorder="1" applyAlignment="1">
      <alignment vertical="center"/>
    </xf>
    <xf numFmtId="2" fontId="14" fillId="0" borderId="1" xfId="2" applyNumberFormat="1" applyFont="1" applyBorder="1" applyAlignment="1">
      <alignment horizontal="center"/>
    </xf>
    <xf numFmtId="0" fontId="14" fillId="0" borderId="1" xfId="2" applyFont="1" applyBorder="1" applyAlignment="1">
      <alignment horizontal="center"/>
    </xf>
    <xf numFmtId="164" fontId="14" fillId="0" borderId="1" xfId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164" fontId="4" fillId="0" borderId="0" xfId="1" applyFont="1" applyFill="1" applyAlignment="1">
      <alignment horizontal="center" vertical="center"/>
    </xf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2" fillId="0" borderId="0" xfId="0" applyFont="1" applyAlignment="1">
      <alignment horizontal="left" vertical="top"/>
    </xf>
    <xf numFmtId="0" fontId="25" fillId="0" borderId="0" xfId="0" applyFont="1"/>
    <xf numFmtId="164" fontId="22" fillId="0" borderId="15" xfId="1" applyFont="1" applyBorder="1" applyAlignment="1">
      <alignment horizontal="center" vertical="top"/>
    </xf>
    <xf numFmtId="164" fontId="22" fillId="0" borderId="15" xfId="1" applyFont="1" applyBorder="1" applyAlignment="1">
      <alignment horizontal="center" vertical="top" wrapText="1"/>
    </xf>
    <xf numFmtId="164" fontId="21" fillId="0" borderId="15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16" fillId="0" borderId="0" xfId="0" applyFont="1" applyFill="1" applyAlignment="1"/>
    <xf numFmtId="0" fontId="4" fillId="0" borderId="0" xfId="0" applyFont="1" applyFill="1" applyAlignment="1">
      <alignment horizontal="center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left" vertical="center" wrapText="1"/>
    </xf>
    <xf numFmtId="164" fontId="16" fillId="0" borderId="1" xfId="1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 vertical="top"/>
    </xf>
    <xf numFmtId="164" fontId="24" fillId="0" borderId="1" xfId="1" applyFont="1" applyFill="1" applyBorder="1" applyAlignment="1">
      <alignment horizontal="left" vertical="center" wrapText="1"/>
    </xf>
    <xf numFmtId="0" fontId="14" fillId="0" borderId="2" xfId="2" applyFont="1" applyFill="1" applyBorder="1" applyAlignment="1">
      <alignment vertical="center"/>
    </xf>
    <xf numFmtId="2" fontId="14" fillId="0" borderId="1" xfId="1" applyNumberFormat="1" applyFont="1" applyFill="1" applyBorder="1" applyAlignment="1">
      <alignment horizontal="center"/>
    </xf>
    <xf numFmtId="164" fontId="14" fillId="0" borderId="1" xfId="1" applyFont="1" applyFill="1" applyBorder="1" applyAlignment="1">
      <alignment horizontal="center"/>
    </xf>
    <xf numFmtId="0" fontId="13" fillId="0" borderId="0" xfId="0" applyFont="1" applyFill="1"/>
    <xf numFmtId="2" fontId="13" fillId="0" borderId="0" xfId="0" applyNumberFormat="1" applyFont="1" applyFill="1"/>
    <xf numFmtId="0" fontId="12" fillId="0" borderId="2" xfId="2" applyFont="1" applyFill="1" applyBorder="1" applyAlignment="1">
      <alignment vertical="center" wrapText="1"/>
    </xf>
    <xf numFmtId="2" fontId="12" fillId="0" borderId="1" xfId="1" applyNumberFormat="1" applyFont="1" applyFill="1" applyBorder="1" applyAlignment="1">
      <alignment horizontal="center"/>
    </xf>
    <xf numFmtId="164" fontId="12" fillId="0" borderId="1" xfId="1" applyFont="1" applyFill="1" applyBorder="1" applyAlignment="1">
      <alignment horizontal="center"/>
    </xf>
    <xf numFmtId="2" fontId="4" fillId="0" borderId="0" xfId="0" applyNumberFormat="1" applyFont="1" applyFill="1"/>
    <xf numFmtId="164" fontId="14" fillId="0" borderId="1" xfId="1" applyFont="1" applyFill="1" applyBorder="1" applyAlignment="1">
      <alignment horizontal="left"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164" fontId="14" fillId="0" borderId="1" xfId="1" applyFont="1" applyFill="1" applyBorder="1" applyAlignment="1">
      <alignment horizontal="center" vertical="center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6" fillId="0" borderId="0" xfId="0" applyFont="1" applyAlignment="1">
      <alignment horizontal="justify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Continuous" vertical="center" wrapText="1"/>
    </xf>
    <xf numFmtId="0" fontId="24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vertical="center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6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20" xfId="0" applyFont="1" applyBorder="1" applyAlignment="1">
      <alignment horizontal="centerContinuous" vertical="center" wrapText="1"/>
    </xf>
    <xf numFmtId="0" fontId="16" fillId="0" borderId="22" xfId="0" applyFont="1" applyBorder="1" applyAlignment="1">
      <alignment horizontal="left" vertical="center"/>
    </xf>
    <xf numFmtId="0" fontId="16" fillId="0" borderId="19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 wrapText="1"/>
    </xf>
    <xf numFmtId="167" fontId="16" fillId="0" borderId="0" xfId="0" applyNumberFormat="1" applyFont="1" applyAlignment="1">
      <alignment horizontal="justify" vertical="center"/>
    </xf>
    <xf numFmtId="164" fontId="14" fillId="5" borderId="0" xfId="0" applyNumberFormat="1" applyFont="1" applyFill="1" applyAlignment="1">
      <alignment vertical="center" wrapText="1"/>
    </xf>
    <xf numFmtId="164" fontId="16" fillId="5" borderId="0" xfId="0" applyNumberFormat="1" applyFont="1" applyFill="1" applyAlignment="1">
      <alignment vertical="center" wrapText="1"/>
    </xf>
    <xf numFmtId="0" fontId="16" fillId="5" borderId="0" xfId="0" applyFont="1" applyFill="1" applyAlignment="1">
      <alignment horizontal="justify" vertical="center"/>
    </xf>
    <xf numFmtId="0" fontId="16" fillId="5" borderId="0" xfId="0" applyFont="1" applyFill="1" applyAlignment="1">
      <alignment horizontal="justify" vertical="center" wrapText="1"/>
    </xf>
    <xf numFmtId="0" fontId="16" fillId="5" borderId="0" xfId="0" applyFont="1" applyFill="1" applyAlignment="1">
      <alignment vertical="center" wrapText="1"/>
    </xf>
    <xf numFmtId="0" fontId="16" fillId="5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5" borderId="21" xfId="0" applyFont="1" applyFill="1" applyBorder="1" applyAlignment="1">
      <alignment horizontal="left" vertical="center" wrapText="1"/>
    </xf>
    <xf numFmtId="0" fontId="16" fillId="5" borderId="25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167" fontId="16" fillId="5" borderId="1" xfId="0" applyNumberFormat="1" applyFont="1" applyFill="1" applyBorder="1" applyAlignment="1">
      <alignment horizontal="center" vertical="center"/>
    </xf>
    <xf numFmtId="167" fontId="16" fillId="5" borderId="29" xfId="0" applyNumberFormat="1" applyFont="1" applyFill="1" applyBorder="1" applyAlignment="1">
      <alignment horizontal="center" vertical="center"/>
    </xf>
    <xf numFmtId="167" fontId="12" fillId="5" borderId="24" xfId="0" applyNumberFormat="1" applyFont="1" applyFill="1" applyBorder="1" applyAlignment="1">
      <alignment horizontal="center" vertical="center" wrapText="1"/>
    </xf>
    <xf numFmtId="167" fontId="16" fillId="5" borderId="25" xfId="0" applyNumberFormat="1" applyFont="1" applyFill="1" applyBorder="1" applyAlignment="1">
      <alignment horizontal="center" vertical="center"/>
    </xf>
    <xf numFmtId="169" fontId="16" fillId="5" borderId="25" xfId="0" applyNumberFormat="1" applyFont="1" applyFill="1" applyBorder="1" applyAlignment="1">
      <alignment horizontal="center" vertical="center"/>
    </xf>
    <xf numFmtId="168" fontId="16" fillId="5" borderId="25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1" fillId="0" borderId="12" xfId="0" applyNumberFormat="1" applyFont="1" applyBorder="1" applyAlignment="1">
      <alignment horizontal="left" vertical="top" wrapText="1"/>
    </xf>
    <xf numFmtId="49" fontId="21" fillId="0" borderId="13" xfId="0" applyNumberFormat="1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6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8" xfId="0" applyFont="1" applyFill="1" applyBorder="1" applyAlignment="1">
      <alignment horizontal="left" vertical="center"/>
    </xf>
    <xf numFmtId="0" fontId="22" fillId="4" borderId="9" xfId="0" applyFont="1" applyFill="1" applyBorder="1" applyAlignment="1">
      <alignment horizontal="left" vertical="center"/>
    </xf>
    <xf numFmtId="0" fontId="22" fillId="4" borderId="10" xfId="0" applyFont="1" applyFill="1" applyBorder="1" applyAlignment="1">
      <alignment horizontal="left" vertical="center"/>
    </xf>
    <xf numFmtId="0" fontId="22" fillId="0" borderId="12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left" vertical="top" wrapText="1"/>
    </xf>
    <xf numFmtId="0" fontId="14" fillId="0" borderId="0" xfId="2" applyFont="1" applyAlignment="1">
      <alignment horizontal="left"/>
    </xf>
    <xf numFmtId="0" fontId="16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justify" vertical="center" wrapText="1"/>
    </xf>
    <xf numFmtId="0" fontId="24" fillId="5" borderId="23" xfId="0" applyFont="1" applyFill="1" applyBorder="1" applyAlignment="1">
      <alignment horizontal="left" vertical="center" wrapText="1"/>
    </xf>
    <xf numFmtId="0" fontId="24" fillId="5" borderId="3" xfId="0" applyFont="1" applyFill="1" applyBorder="1" applyAlignment="1">
      <alignment horizontal="left" vertical="center" wrapText="1"/>
    </xf>
    <xf numFmtId="0" fontId="24" fillId="5" borderId="4" xfId="0" applyFont="1" applyFill="1" applyBorder="1" applyAlignment="1">
      <alignment horizontal="left" vertical="center" wrapText="1"/>
    </xf>
    <xf numFmtId="0" fontId="24" fillId="0" borderId="26" xfId="0" applyFont="1" applyBorder="1" applyAlignment="1">
      <alignment horizontal="left" vertical="center" wrapText="1"/>
    </xf>
    <xf numFmtId="0" fontId="24" fillId="0" borderId="27" xfId="0" applyFont="1" applyBorder="1" applyAlignment="1">
      <alignment horizontal="left" vertical="center" wrapText="1"/>
    </xf>
    <xf numFmtId="0" fontId="14" fillId="6" borderId="2" xfId="2" applyFont="1" applyFill="1" applyBorder="1" applyAlignment="1">
      <alignment horizontal="left" vertical="center"/>
    </xf>
    <xf numFmtId="0" fontId="14" fillId="6" borderId="3" xfId="2" applyFont="1" applyFill="1" applyBorder="1" applyAlignment="1">
      <alignment horizontal="left" vertical="center"/>
    </xf>
    <xf numFmtId="0" fontId="14" fillId="6" borderId="4" xfId="2" applyFont="1" applyFill="1" applyBorder="1" applyAlignment="1">
      <alignment horizontal="left" vertical="center"/>
    </xf>
    <xf numFmtId="0" fontId="14" fillId="5" borderId="0" xfId="0" applyFont="1" applyFill="1" applyAlignment="1">
      <alignment horizontal="left" vertical="center" wrapText="1"/>
    </xf>
    <xf numFmtId="0" fontId="16" fillId="5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view="pageBreakPreview" topLeftCell="A37" zoomScaleNormal="100" zoomScaleSheetLayoutView="100" workbookViewId="0">
      <selection activeCell="H61" sqref="H6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90" t="s">
        <v>104</v>
      </c>
      <c r="B1" s="190"/>
      <c r="C1" s="190"/>
      <c r="D1" s="190"/>
      <c r="E1" s="190"/>
      <c r="I1" s="3"/>
    </row>
    <row r="2" spans="1:9" ht="29.25" customHeight="1" x14ac:dyDescent="0.2">
      <c r="A2" s="189" t="s">
        <v>105</v>
      </c>
      <c r="B2" s="189"/>
      <c r="C2" s="189"/>
      <c r="D2" s="189"/>
      <c r="E2" s="189"/>
      <c r="I2" s="3"/>
    </row>
    <row r="3" spans="1:9" ht="14.25" x14ac:dyDescent="0.2">
      <c r="A3" s="19" t="s">
        <v>6</v>
      </c>
      <c r="B3" s="20"/>
      <c r="C3" s="20"/>
      <c r="D3" s="191" t="s">
        <v>7</v>
      </c>
      <c r="E3" s="191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3" t="s">
        <v>8</v>
      </c>
      <c r="B6" s="37"/>
      <c r="C6" s="37"/>
      <c r="D6" s="25"/>
      <c r="E6" s="25"/>
      <c r="F6" s="3"/>
    </row>
    <row r="7" spans="1:9" ht="15" x14ac:dyDescent="0.2">
      <c r="A7" s="34" t="s">
        <v>57</v>
      </c>
      <c r="B7" s="38" t="s">
        <v>22</v>
      </c>
      <c r="C7" s="38" t="s">
        <v>11</v>
      </c>
      <c r="D7" s="26">
        <f>E7</f>
        <v>1869.35</v>
      </c>
      <c r="E7" s="26">
        <v>1869.35</v>
      </c>
      <c r="G7" s="17"/>
    </row>
    <row r="8" spans="1:9" ht="14.25" x14ac:dyDescent="0.2">
      <c r="A8" s="33" t="s">
        <v>38</v>
      </c>
      <c r="B8" s="37"/>
      <c r="C8" s="37"/>
      <c r="D8" s="25"/>
      <c r="E8" s="25"/>
      <c r="G8" s="17"/>
    </row>
    <row r="9" spans="1:9" ht="15" x14ac:dyDescent="0.2">
      <c r="A9" s="34" t="s">
        <v>58</v>
      </c>
      <c r="B9" s="38">
        <v>600</v>
      </c>
      <c r="C9" s="38" t="s">
        <v>12</v>
      </c>
      <c r="D9" s="26">
        <f>E9/B9</f>
        <v>3.95</v>
      </c>
      <c r="E9" s="26">
        <v>2370</v>
      </c>
      <c r="G9" s="17"/>
    </row>
    <row r="10" spans="1:9" ht="14.25" x14ac:dyDescent="0.2">
      <c r="A10" s="35" t="s">
        <v>55</v>
      </c>
      <c r="B10" s="39"/>
      <c r="C10" s="39"/>
      <c r="D10" s="36"/>
      <c r="E10" s="36"/>
      <c r="G10" s="17"/>
    </row>
    <row r="11" spans="1:9" ht="30" x14ac:dyDescent="0.2">
      <c r="A11" s="34" t="s">
        <v>59</v>
      </c>
      <c r="B11" s="38" t="s">
        <v>22</v>
      </c>
      <c r="C11" s="38" t="s">
        <v>11</v>
      </c>
      <c r="D11" s="26">
        <f>E11</f>
        <v>28759.200000000001</v>
      </c>
      <c r="E11" s="26">
        <v>28759.200000000001</v>
      </c>
      <c r="G11" s="17"/>
    </row>
    <row r="12" spans="1:9" ht="14.25" x14ac:dyDescent="0.2">
      <c r="A12" s="35" t="s">
        <v>82</v>
      </c>
      <c r="B12" s="39"/>
      <c r="C12" s="39"/>
      <c r="D12" s="36"/>
      <c r="E12" s="36"/>
      <c r="G12" s="17"/>
    </row>
    <row r="13" spans="1:9" ht="15" x14ac:dyDescent="0.2">
      <c r="A13" s="34" t="s">
        <v>83</v>
      </c>
      <c r="B13" s="38" t="s">
        <v>23</v>
      </c>
      <c r="C13" s="38" t="s">
        <v>11</v>
      </c>
      <c r="D13" s="26">
        <f>E13</f>
        <v>2892.6</v>
      </c>
      <c r="E13" s="26">
        <v>2892.6</v>
      </c>
      <c r="G13" s="17"/>
    </row>
    <row r="14" spans="1:9" ht="14.25" x14ac:dyDescent="0.2">
      <c r="A14" s="35" t="s">
        <v>39</v>
      </c>
      <c r="B14" s="39"/>
      <c r="C14" s="39"/>
      <c r="D14" s="36"/>
      <c r="E14" s="36"/>
      <c r="G14" s="17"/>
    </row>
    <row r="15" spans="1:9" ht="30" x14ac:dyDescent="0.2">
      <c r="A15" s="34" t="s">
        <v>60</v>
      </c>
      <c r="B15" s="38" t="s">
        <v>24</v>
      </c>
      <c r="C15" s="38" t="s">
        <v>11</v>
      </c>
      <c r="D15" s="26">
        <f>E15</f>
        <v>1555.61</v>
      </c>
      <c r="E15" s="26">
        <v>1555.61</v>
      </c>
      <c r="G15" s="17"/>
    </row>
    <row r="16" spans="1:9" ht="14.25" x14ac:dyDescent="0.2">
      <c r="A16" s="35" t="s">
        <v>40</v>
      </c>
      <c r="B16" s="39"/>
      <c r="C16" s="39"/>
      <c r="D16" s="36"/>
      <c r="E16" s="36"/>
      <c r="G16" s="17"/>
    </row>
    <row r="17" spans="1:7" ht="15" x14ac:dyDescent="0.2">
      <c r="A17" s="34" t="s">
        <v>61</v>
      </c>
      <c r="B17" s="38">
        <v>1</v>
      </c>
      <c r="C17" s="38" t="s">
        <v>14</v>
      </c>
      <c r="D17" s="26">
        <f t="shared" ref="D17:D53" si="0">E17/B17</f>
        <v>796.94</v>
      </c>
      <c r="E17" s="26">
        <v>796.94</v>
      </c>
      <c r="G17" s="17"/>
    </row>
    <row r="18" spans="1:7" ht="30" x14ac:dyDescent="0.2">
      <c r="A18" s="34" t="s">
        <v>85</v>
      </c>
      <c r="B18" s="38">
        <v>5</v>
      </c>
      <c r="C18" s="38" t="s">
        <v>86</v>
      </c>
      <c r="D18" s="26">
        <f t="shared" si="0"/>
        <v>442.47399999999999</v>
      </c>
      <c r="E18" s="26">
        <v>2212.37</v>
      </c>
      <c r="G18" s="17"/>
    </row>
    <row r="19" spans="1:7" ht="15" x14ac:dyDescent="0.2">
      <c r="A19" s="34" t="s">
        <v>62</v>
      </c>
      <c r="B19" s="38">
        <v>7.0000000000000007E-2</v>
      </c>
      <c r="C19" s="38" t="s">
        <v>15</v>
      </c>
      <c r="D19" s="26">
        <f t="shared" si="0"/>
        <v>4273.2857142857138</v>
      </c>
      <c r="E19" s="26">
        <v>299.13</v>
      </c>
      <c r="G19" s="17"/>
    </row>
    <row r="20" spans="1:7" ht="32.25" customHeight="1" x14ac:dyDescent="0.2">
      <c r="A20" s="34" t="s">
        <v>63</v>
      </c>
      <c r="B20" s="38">
        <v>0.85</v>
      </c>
      <c r="C20" s="38" t="s">
        <v>16</v>
      </c>
      <c r="D20" s="26">
        <f t="shared" si="0"/>
        <v>1582.6588235294118</v>
      </c>
      <c r="E20" s="26">
        <v>1345.26</v>
      </c>
      <c r="G20" s="17"/>
    </row>
    <row r="21" spans="1:7" ht="15.75" customHeight="1" x14ac:dyDescent="0.2">
      <c r="A21" s="34" t="s">
        <v>64</v>
      </c>
      <c r="B21" s="38">
        <v>0.06</v>
      </c>
      <c r="C21" s="38" t="s">
        <v>17</v>
      </c>
      <c r="D21" s="26">
        <f t="shared" si="0"/>
        <v>23247.333333333332</v>
      </c>
      <c r="E21" s="26">
        <v>1394.84</v>
      </c>
      <c r="G21" s="17"/>
    </row>
    <row r="22" spans="1:7" ht="30" x14ac:dyDescent="0.2">
      <c r="A22" s="34" t="s">
        <v>65</v>
      </c>
      <c r="B22" s="38">
        <v>0.83</v>
      </c>
      <c r="C22" s="38" t="s">
        <v>16</v>
      </c>
      <c r="D22" s="26">
        <f t="shared" si="0"/>
        <v>1559.0963855421687</v>
      </c>
      <c r="E22" s="26">
        <v>1294.05</v>
      </c>
      <c r="G22" s="17"/>
    </row>
    <row r="23" spans="1:7" ht="15" x14ac:dyDescent="0.2">
      <c r="A23" s="34" t="s">
        <v>66</v>
      </c>
      <c r="B23" s="38">
        <v>0.03</v>
      </c>
      <c r="C23" s="38" t="s">
        <v>18</v>
      </c>
      <c r="D23" s="26">
        <f t="shared" si="0"/>
        <v>21152.666666666668</v>
      </c>
      <c r="E23" s="26">
        <v>634.58000000000004</v>
      </c>
      <c r="G23" s="17"/>
    </row>
    <row r="24" spans="1:7" ht="30" x14ac:dyDescent="0.2">
      <c r="A24" s="34" t="s">
        <v>67</v>
      </c>
      <c r="B24" s="38">
        <v>1</v>
      </c>
      <c r="C24" s="38" t="s">
        <v>14</v>
      </c>
      <c r="D24" s="26">
        <f t="shared" si="0"/>
        <v>384.58</v>
      </c>
      <c r="E24" s="26">
        <v>384.58</v>
      </c>
      <c r="G24" s="17"/>
    </row>
    <row r="25" spans="1:7" ht="15" x14ac:dyDescent="0.2">
      <c r="A25" s="34" t="s">
        <v>68</v>
      </c>
      <c r="B25" s="38">
        <v>0.22</v>
      </c>
      <c r="C25" s="38" t="s">
        <v>15</v>
      </c>
      <c r="D25" s="26">
        <f t="shared" si="0"/>
        <v>12039</v>
      </c>
      <c r="E25" s="26">
        <v>2648.58</v>
      </c>
      <c r="G25" s="17"/>
    </row>
    <row r="26" spans="1:7" ht="15" x14ac:dyDescent="0.2">
      <c r="A26" s="34" t="s">
        <v>98</v>
      </c>
      <c r="B26" s="38">
        <v>1</v>
      </c>
      <c r="C26" s="38" t="s">
        <v>92</v>
      </c>
      <c r="D26" s="26">
        <f t="shared" si="0"/>
        <v>736.68</v>
      </c>
      <c r="E26" s="26">
        <v>736.68</v>
      </c>
      <c r="G26" s="17"/>
    </row>
    <row r="27" spans="1:7" ht="30" x14ac:dyDescent="0.2">
      <c r="A27" s="34" t="s">
        <v>69</v>
      </c>
      <c r="B27" s="38">
        <v>7</v>
      </c>
      <c r="C27" s="38" t="s">
        <v>19</v>
      </c>
      <c r="D27" s="26">
        <f t="shared" si="0"/>
        <v>183.53571428571428</v>
      </c>
      <c r="E27" s="26">
        <v>1284.75</v>
      </c>
      <c r="G27" s="17"/>
    </row>
    <row r="28" spans="1:7" ht="15" x14ac:dyDescent="0.2">
      <c r="A28" s="34" t="s">
        <v>106</v>
      </c>
      <c r="B28" s="38">
        <v>1</v>
      </c>
      <c r="C28" s="38" t="s">
        <v>14</v>
      </c>
      <c r="D28" s="26">
        <f t="shared" si="0"/>
        <v>776.1</v>
      </c>
      <c r="E28" s="26">
        <v>776.1</v>
      </c>
      <c r="G28" s="17"/>
    </row>
    <row r="29" spans="1:7" ht="15" x14ac:dyDescent="0.2">
      <c r="A29" s="34" t="s">
        <v>70</v>
      </c>
      <c r="B29" s="38">
        <v>1</v>
      </c>
      <c r="C29" s="38" t="s">
        <v>13</v>
      </c>
      <c r="D29" s="26">
        <f t="shared" si="0"/>
        <v>3369.27</v>
      </c>
      <c r="E29" s="26">
        <v>3369.27</v>
      </c>
      <c r="G29" s="17"/>
    </row>
    <row r="30" spans="1:7" ht="30" x14ac:dyDescent="0.2">
      <c r="A30" s="34" t="s">
        <v>87</v>
      </c>
      <c r="B30" s="38">
        <v>0.02</v>
      </c>
      <c r="C30" s="38" t="s">
        <v>56</v>
      </c>
      <c r="D30" s="26">
        <f t="shared" si="0"/>
        <v>6204</v>
      </c>
      <c r="E30" s="26">
        <v>124.08</v>
      </c>
      <c r="G30" s="17"/>
    </row>
    <row r="31" spans="1:7" ht="15" x14ac:dyDescent="0.2">
      <c r="A31" s="34" t="s">
        <v>88</v>
      </c>
      <c r="B31" s="38">
        <v>5372</v>
      </c>
      <c r="C31" s="38" t="s">
        <v>89</v>
      </c>
      <c r="D31" s="26">
        <f t="shared" si="0"/>
        <v>1.1837751303052866</v>
      </c>
      <c r="E31" s="26">
        <v>6359.24</v>
      </c>
      <c r="G31" s="17"/>
    </row>
    <row r="32" spans="1:7" ht="15" x14ac:dyDescent="0.2">
      <c r="A32" s="34" t="s">
        <v>107</v>
      </c>
      <c r="B32" s="38">
        <v>1</v>
      </c>
      <c r="C32" s="38" t="s">
        <v>13</v>
      </c>
      <c r="D32" s="26">
        <f t="shared" si="0"/>
        <v>394.34</v>
      </c>
      <c r="E32" s="26">
        <v>394.34</v>
      </c>
      <c r="G32" s="17"/>
    </row>
    <row r="33" spans="1:7" ht="30" x14ac:dyDescent="0.2">
      <c r="A33" s="34" t="s">
        <v>71</v>
      </c>
      <c r="B33" s="38">
        <v>1</v>
      </c>
      <c r="C33" s="38" t="s">
        <v>20</v>
      </c>
      <c r="D33" s="26">
        <f t="shared" si="0"/>
        <v>519.09</v>
      </c>
      <c r="E33" s="26">
        <v>519.09</v>
      </c>
      <c r="G33" s="17"/>
    </row>
    <row r="34" spans="1:7" ht="15" x14ac:dyDescent="0.2">
      <c r="A34" s="34" t="s">
        <v>72</v>
      </c>
      <c r="B34" s="38">
        <v>28</v>
      </c>
      <c r="C34" s="38" t="s">
        <v>20</v>
      </c>
      <c r="D34" s="26">
        <f t="shared" si="0"/>
        <v>226.74499999999998</v>
      </c>
      <c r="E34" s="26">
        <v>6348.86</v>
      </c>
      <c r="G34" s="17"/>
    </row>
    <row r="35" spans="1:7" ht="14.25" x14ac:dyDescent="0.2">
      <c r="A35" s="35" t="s">
        <v>41</v>
      </c>
      <c r="B35" s="39"/>
      <c r="C35" s="39"/>
      <c r="D35" s="36"/>
      <c r="E35" s="36"/>
      <c r="G35" s="17"/>
    </row>
    <row r="36" spans="1:7" ht="15" x14ac:dyDescent="0.2">
      <c r="A36" s="34" t="s">
        <v>108</v>
      </c>
      <c r="B36" s="38">
        <v>8.2000000000000003E-2</v>
      </c>
      <c r="C36" s="38" t="s">
        <v>99</v>
      </c>
      <c r="D36" s="26">
        <f t="shared" si="0"/>
        <v>1784.5121951219512</v>
      </c>
      <c r="E36" s="26">
        <v>146.33000000000001</v>
      </c>
      <c r="G36" s="17"/>
    </row>
    <row r="37" spans="1:7" ht="15" x14ac:dyDescent="0.2">
      <c r="A37" s="34" t="s">
        <v>95</v>
      </c>
      <c r="B37" s="38">
        <v>0.03</v>
      </c>
      <c r="C37" s="38" t="s">
        <v>17</v>
      </c>
      <c r="D37" s="26">
        <f t="shared" si="0"/>
        <v>21903.666666666668</v>
      </c>
      <c r="E37" s="26">
        <v>657.11</v>
      </c>
      <c r="G37" s="17"/>
    </row>
    <row r="38" spans="1:7" ht="30" x14ac:dyDescent="0.2">
      <c r="A38" s="34" t="s">
        <v>74</v>
      </c>
      <c r="B38" s="38">
        <v>0.71399999999999997</v>
      </c>
      <c r="C38" s="38" t="s">
        <v>16</v>
      </c>
      <c r="D38" s="26">
        <f t="shared" si="0"/>
        <v>1557.1288515406163</v>
      </c>
      <c r="E38" s="26">
        <v>1111.79</v>
      </c>
      <c r="G38" s="17"/>
    </row>
    <row r="39" spans="1:7" ht="30" x14ac:dyDescent="0.2">
      <c r="A39" s="34" t="s">
        <v>109</v>
      </c>
      <c r="B39" s="38">
        <v>30</v>
      </c>
      <c r="C39" s="38" t="s">
        <v>75</v>
      </c>
      <c r="D39" s="26">
        <f t="shared" si="0"/>
        <v>94.564666666666668</v>
      </c>
      <c r="E39" s="26">
        <v>2836.94</v>
      </c>
      <c r="G39" s="17"/>
    </row>
    <row r="40" spans="1:7" ht="15" x14ac:dyDescent="0.2">
      <c r="A40" s="34" t="s">
        <v>90</v>
      </c>
      <c r="B40" s="38">
        <v>60</v>
      </c>
      <c r="C40" s="38" t="s">
        <v>75</v>
      </c>
      <c r="D40" s="26">
        <f t="shared" si="0"/>
        <v>39.858166666666662</v>
      </c>
      <c r="E40" s="26">
        <v>2391.4899999999998</v>
      </c>
      <c r="G40" s="17"/>
    </row>
    <row r="41" spans="1:7" ht="14.25" x14ac:dyDescent="0.2">
      <c r="A41" s="35" t="s">
        <v>42</v>
      </c>
      <c r="B41" s="39"/>
      <c r="C41" s="39"/>
      <c r="D41" s="36"/>
      <c r="E41" s="36"/>
      <c r="G41" s="17"/>
    </row>
    <row r="42" spans="1:7" ht="15" x14ac:dyDescent="0.2">
      <c r="A42" s="34" t="s">
        <v>91</v>
      </c>
      <c r="B42" s="38">
        <v>3</v>
      </c>
      <c r="C42" s="38" t="s">
        <v>13</v>
      </c>
      <c r="D42" s="26">
        <f t="shared" si="0"/>
        <v>2210.8466666666668</v>
      </c>
      <c r="E42" s="26">
        <v>6632.54</v>
      </c>
      <c r="G42" s="17"/>
    </row>
    <row r="43" spans="1:7" ht="15" x14ac:dyDescent="0.2">
      <c r="A43" s="34" t="s">
        <v>110</v>
      </c>
      <c r="B43" s="38">
        <v>1</v>
      </c>
      <c r="C43" s="38" t="s">
        <v>13</v>
      </c>
      <c r="D43" s="26">
        <f t="shared" si="0"/>
        <v>1044.53</v>
      </c>
      <c r="E43" s="26">
        <v>1044.53</v>
      </c>
      <c r="G43" s="17"/>
    </row>
    <row r="44" spans="1:7" ht="17.25" customHeight="1" x14ac:dyDescent="0.2">
      <c r="A44" s="34" t="s">
        <v>111</v>
      </c>
      <c r="B44" s="38">
        <v>1</v>
      </c>
      <c r="C44" s="38" t="s">
        <v>13</v>
      </c>
      <c r="D44" s="26">
        <f t="shared" si="0"/>
        <v>2257.64</v>
      </c>
      <c r="E44" s="26">
        <v>2257.64</v>
      </c>
      <c r="G44" s="17"/>
    </row>
    <row r="45" spans="1:7" ht="30" x14ac:dyDescent="0.2">
      <c r="A45" s="34" t="s">
        <v>112</v>
      </c>
      <c r="B45" s="38">
        <v>1</v>
      </c>
      <c r="C45" s="38" t="s">
        <v>73</v>
      </c>
      <c r="D45" s="26">
        <f t="shared" si="0"/>
        <v>898.48</v>
      </c>
      <c r="E45" s="26">
        <v>898.48</v>
      </c>
      <c r="G45" s="17"/>
    </row>
    <row r="46" spans="1:7" ht="14.25" x14ac:dyDescent="0.2">
      <c r="A46" s="35" t="s">
        <v>43</v>
      </c>
      <c r="B46" s="39"/>
      <c r="C46" s="39"/>
      <c r="D46" s="36"/>
      <c r="E46" s="36"/>
      <c r="G46" s="17"/>
    </row>
    <row r="47" spans="1:7" ht="30" x14ac:dyDescent="0.2">
      <c r="A47" s="34" t="s">
        <v>113</v>
      </c>
      <c r="B47" s="38">
        <v>4</v>
      </c>
      <c r="C47" s="38" t="s">
        <v>96</v>
      </c>
      <c r="D47" s="26">
        <f t="shared" si="0"/>
        <v>324.6225</v>
      </c>
      <c r="E47" s="26">
        <v>1298.49</v>
      </c>
      <c r="G47" s="17"/>
    </row>
    <row r="48" spans="1:7" ht="15" x14ac:dyDescent="0.2">
      <c r="A48" s="34" t="s">
        <v>100</v>
      </c>
      <c r="B48" s="38">
        <v>2.5000000000000001E-2</v>
      </c>
      <c r="C48" s="38" t="s">
        <v>15</v>
      </c>
      <c r="D48" s="26">
        <f t="shared" si="0"/>
        <v>44062.399999999994</v>
      </c>
      <c r="E48" s="26">
        <v>1101.56</v>
      </c>
      <c r="G48" s="17"/>
    </row>
    <row r="49" spans="1:7" ht="15" customHeight="1" x14ac:dyDescent="0.2">
      <c r="A49" s="34" t="s">
        <v>76</v>
      </c>
      <c r="B49" s="38">
        <v>0.08</v>
      </c>
      <c r="C49" s="38" t="s">
        <v>18</v>
      </c>
      <c r="D49" s="26">
        <f t="shared" si="0"/>
        <v>4877.875</v>
      </c>
      <c r="E49" s="26">
        <v>390.23</v>
      </c>
      <c r="G49" s="17"/>
    </row>
    <row r="50" spans="1:7" ht="15" x14ac:dyDescent="0.2">
      <c r="A50" s="34" t="s">
        <v>114</v>
      </c>
      <c r="B50" s="38">
        <v>0.08</v>
      </c>
      <c r="C50" s="38" t="s">
        <v>18</v>
      </c>
      <c r="D50" s="26">
        <f t="shared" si="0"/>
        <v>17471.125</v>
      </c>
      <c r="E50" s="26">
        <v>1397.69</v>
      </c>
      <c r="G50" s="17"/>
    </row>
    <row r="51" spans="1:7" ht="30" x14ac:dyDescent="0.2">
      <c r="A51" s="34" t="s">
        <v>101</v>
      </c>
      <c r="B51" s="38">
        <v>0.02</v>
      </c>
      <c r="C51" s="38" t="s">
        <v>18</v>
      </c>
      <c r="D51" s="26">
        <f t="shared" si="0"/>
        <v>28138.5</v>
      </c>
      <c r="E51" s="26">
        <v>562.77</v>
      </c>
      <c r="G51" s="17"/>
    </row>
    <row r="52" spans="1:7" ht="30" x14ac:dyDescent="0.2">
      <c r="A52" s="34" t="s">
        <v>115</v>
      </c>
      <c r="B52" s="38">
        <v>0.01</v>
      </c>
      <c r="C52" s="38" t="s">
        <v>18</v>
      </c>
      <c r="D52" s="26">
        <f t="shared" si="0"/>
        <v>95226</v>
      </c>
      <c r="E52" s="26">
        <v>952.26</v>
      </c>
      <c r="G52" s="17"/>
    </row>
    <row r="53" spans="1:7" ht="15" customHeight="1" x14ac:dyDescent="0.2">
      <c r="A53" s="34" t="s">
        <v>116</v>
      </c>
      <c r="B53" s="38">
        <v>2</v>
      </c>
      <c r="C53" s="38" t="s">
        <v>97</v>
      </c>
      <c r="D53" s="26">
        <f t="shared" si="0"/>
        <v>459.7</v>
      </c>
      <c r="E53" s="26">
        <v>919.4</v>
      </c>
      <c r="G53" s="17"/>
    </row>
    <row r="54" spans="1:7" ht="14.25" x14ac:dyDescent="0.2">
      <c r="A54" s="35" t="s">
        <v>44</v>
      </c>
      <c r="B54" s="39"/>
      <c r="C54" s="39"/>
      <c r="D54" s="36"/>
      <c r="E54" s="36"/>
      <c r="G54" s="17"/>
    </row>
    <row r="55" spans="1:7" ht="15" x14ac:dyDescent="0.2">
      <c r="A55" s="34" t="s">
        <v>77</v>
      </c>
      <c r="B55" s="38" t="s">
        <v>23</v>
      </c>
      <c r="C55" s="38" t="s">
        <v>11</v>
      </c>
      <c r="D55" s="26">
        <f>E55</f>
        <v>800</v>
      </c>
      <c r="E55" s="26">
        <v>800</v>
      </c>
      <c r="G55" s="17"/>
    </row>
    <row r="56" spans="1:7" ht="14.25" x14ac:dyDescent="0.2">
      <c r="A56" s="35" t="s">
        <v>84</v>
      </c>
      <c r="B56" s="39"/>
      <c r="C56" s="39"/>
      <c r="D56" s="36"/>
      <c r="E56" s="36"/>
      <c r="G56" s="17"/>
    </row>
    <row r="57" spans="1:7" ht="15" x14ac:dyDescent="0.2">
      <c r="A57" s="34" t="s">
        <v>93</v>
      </c>
      <c r="B57" s="38" t="s">
        <v>94</v>
      </c>
      <c r="C57" s="38" t="s">
        <v>12</v>
      </c>
      <c r="D57" s="26">
        <f>E57</f>
        <v>12078.86</v>
      </c>
      <c r="E57" s="26">
        <v>12078.86</v>
      </c>
      <c r="G57" s="17"/>
    </row>
    <row r="58" spans="1:7" ht="14.25" x14ac:dyDescent="0.2">
      <c r="A58" s="35" t="s">
        <v>9</v>
      </c>
      <c r="B58" s="39"/>
      <c r="C58" s="39"/>
      <c r="D58" s="36"/>
      <c r="E58" s="36"/>
      <c r="G58" s="17"/>
    </row>
    <row r="59" spans="1:7" ht="15" x14ac:dyDescent="0.2">
      <c r="A59" s="34" t="s">
        <v>78</v>
      </c>
      <c r="B59" s="38" t="s">
        <v>94</v>
      </c>
      <c r="C59" s="38" t="s">
        <v>12</v>
      </c>
      <c r="D59" s="26">
        <f>E59</f>
        <v>32354.1</v>
      </c>
      <c r="E59" s="26">
        <v>32354.1</v>
      </c>
      <c r="G59" s="17"/>
    </row>
    <row r="60" spans="1:7" ht="14.25" x14ac:dyDescent="0.2">
      <c r="A60" s="35" t="s">
        <v>10</v>
      </c>
      <c r="B60" s="39"/>
      <c r="C60" s="39"/>
      <c r="D60" s="36"/>
      <c r="E60" s="36"/>
      <c r="G60" s="17"/>
    </row>
    <row r="61" spans="1:7" ht="15" x14ac:dyDescent="0.2">
      <c r="A61" s="34" t="s">
        <v>79</v>
      </c>
      <c r="B61" s="38" t="s">
        <v>22</v>
      </c>
      <c r="C61" s="38" t="s">
        <v>11</v>
      </c>
      <c r="D61" s="26">
        <f>E61</f>
        <v>13013.53</v>
      </c>
      <c r="E61" s="26">
        <v>13013.53</v>
      </c>
      <c r="G61" s="17"/>
    </row>
    <row r="62" spans="1:7" ht="14.25" x14ac:dyDescent="0.2">
      <c r="A62" s="22" t="s">
        <v>25</v>
      </c>
      <c r="B62" s="23"/>
      <c r="C62" s="22"/>
      <c r="D62" s="23"/>
      <c r="E62" s="24">
        <f>SUM(E7:E61)</f>
        <v>151215.24</v>
      </c>
    </row>
    <row r="64" spans="1:7" ht="15" x14ac:dyDescent="0.2">
      <c r="A64" s="192" t="s">
        <v>31</v>
      </c>
      <c r="B64" s="192"/>
      <c r="C64" s="192"/>
      <c r="D64" s="192"/>
      <c r="E64" s="192"/>
    </row>
    <row r="65" spans="1:5" ht="15" x14ac:dyDescent="0.2">
      <c r="A65" s="192" t="s">
        <v>118</v>
      </c>
      <c r="B65" s="192"/>
      <c r="C65" s="192"/>
      <c r="D65" s="192"/>
      <c r="E65" s="192"/>
    </row>
    <row r="66" spans="1:5" ht="15" x14ac:dyDescent="0.2">
      <c r="A66" s="192" t="s">
        <v>32</v>
      </c>
      <c r="B66" s="192"/>
      <c r="C66" s="192"/>
      <c r="D66" s="192"/>
      <c r="E66" s="192"/>
    </row>
    <row r="67" spans="1:5" ht="15" x14ac:dyDescent="0.2">
      <c r="A67" s="192" t="s">
        <v>33</v>
      </c>
      <c r="B67" s="192"/>
      <c r="C67" s="192"/>
      <c r="D67" s="192"/>
      <c r="E67" s="192"/>
    </row>
    <row r="68" spans="1:5" ht="15" customHeight="1" x14ac:dyDescent="0.2">
      <c r="A68" s="195" t="s">
        <v>80</v>
      </c>
      <c r="B68" s="195"/>
      <c r="C68" s="195"/>
      <c r="D68" s="195"/>
      <c r="E68" s="195"/>
    </row>
    <row r="69" spans="1:5" ht="15" x14ac:dyDescent="0.2">
      <c r="A69" s="195" t="s">
        <v>81</v>
      </c>
      <c r="B69" s="195"/>
      <c r="C69" s="195"/>
      <c r="D69" s="195"/>
      <c r="E69" s="195"/>
    </row>
    <row r="70" spans="1:5" ht="15" x14ac:dyDescent="0.2">
      <c r="A70" s="32"/>
      <c r="B70" s="32"/>
      <c r="C70" s="32"/>
      <c r="D70" s="32"/>
      <c r="E70" s="32"/>
    </row>
    <row r="71" spans="1:5" ht="15" x14ac:dyDescent="0.25">
      <c r="A71" s="5" t="s">
        <v>26</v>
      </c>
      <c r="B71" s="2"/>
      <c r="C71" s="2"/>
      <c r="D71" s="2"/>
      <c r="E71" s="2"/>
    </row>
    <row r="72" spans="1:5" ht="15" x14ac:dyDescent="0.25">
      <c r="A72" s="5"/>
      <c r="B72" s="2"/>
      <c r="C72" s="2" t="s">
        <v>21</v>
      </c>
      <c r="D72" s="2"/>
      <c r="E72" s="2"/>
    </row>
    <row r="73" spans="1:5" ht="15" x14ac:dyDescent="0.2">
      <c r="A73" s="196" t="s">
        <v>51</v>
      </c>
      <c r="B73" s="196"/>
      <c r="C73" s="194" t="s">
        <v>30</v>
      </c>
      <c r="D73" s="194"/>
      <c r="E73" s="4"/>
    </row>
    <row r="74" spans="1:5" ht="15" x14ac:dyDescent="0.25">
      <c r="A74" s="194" t="s">
        <v>52</v>
      </c>
      <c r="B74" s="194"/>
      <c r="C74" s="193" t="s">
        <v>27</v>
      </c>
      <c r="D74" s="193"/>
      <c r="E74" s="2"/>
    </row>
    <row r="75" spans="1:5" ht="15" x14ac:dyDescent="0.25">
      <c r="A75" s="5"/>
      <c r="B75" s="2"/>
      <c r="C75" s="2"/>
      <c r="D75" s="2"/>
      <c r="E75" s="2"/>
    </row>
    <row r="76" spans="1:5" ht="15" x14ac:dyDescent="0.25">
      <c r="A76" s="196" t="s">
        <v>29</v>
      </c>
      <c r="B76" s="196"/>
      <c r="C76" s="194" t="s">
        <v>30</v>
      </c>
      <c r="D76" s="194"/>
      <c r="E76" s="2"/>
    </row>
    <row r="77" spans="1:5" ht="15" x14ac:dyDescent="0.25">
      <c r="A77" s="12" t="s">
        <v>28</v>
      </c>
      <c r="B77" s="4"/>
      <c r="C77" s="193" t="s">
        <v>27</v>
      </c>
      <c r="D77" s="193"/>
      <c r="E77" s="2"/>
    </row>
    <row r="78" spans="1:5" ht="15" x14ac:dyDescent="0.25">
      <c r="A78" s="2"/>
      <c r="B78" s="2"/>
      <c r="C78" s="2"/>
      <c r="D78" s="2"/>
      <c r="E78" s="2"/>
    </row>
  </sheetData>
  <mergeCells count="16">
    <mergeCell ref="A2:E2"/>
    <mergeCell ref="A1:E1"/>
    <mergeCell ref="D3:E3"/>
    <mergeCell ref="A64:E64"/>
    <mergeCell ref="C77:D77"/>
    <mergeCell ref="C74:D74"/>
    <mergeCell ref="C73:D73"/>
    <mergeCell ref="C76:D76"/>
    <mergeCell ref="A65:E65"/>
    <mergeCell ref="A66:E66"/>
    <mergeCell ref="A67:E67"/>
    <mergeCell ref="A69:E69"/>
    <mergeCell ref="A74:B74"/>
    <mergeCell ref="A68:E68"/>
    <mergeCell ref="A73:B73"/>
    <mergeCell ref="A76:B7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view="pageBreakPreview" zoomScale="90" zoomScaleNormal="100" zoomScaleSheetLayoutView="90" workbookViewId="0">
      <selection activeCell="E23" sqref="E23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5" width="12" style="2" bestFit="1" customWidth="1"/>
    <col min="6" max="16384" width="9.140625" style="2"/>
  </cols>
  <sheetData>
    <row r="1" spans="1:4" ht="20.25" x14ac:dyDescent="0.3">
      <c r="A1" s="197" t="s">
        <v>102</v>
      </c>
      <c r="B1" s="197"/>
      <c r="C1" s="197"/>
      <c r="D1" s="197"/>
    </row>
    <row r="2" spans="1:4" x14ac:dyDescent="0.25">
      <c r="A2" s="6"/>
      <c r="B2" s="6"/>
      <c r="C2" s="6"/>
      <c r="D2" s="6"/>
    </row>
    <row r="3" spans="1:4" x14ac:dyDescent="0.25">
      <c r="A3" s="7" t="s">
        <v>50</v>
      </c>
      <c r="B3" s="8"/>
      <c r="C3" s="202"/>
      <c r="D3" s="202"/>
    </row>
    <row r="4" spans="1:4" x14ac:dyDescent="0.25">
      <c r="A4" s="7"/>
      <c r="B4" s="8"/>
      <c r="C4" s="11"/>
      <c r="D4" s="11"/>
    </row>
    <row r="5" spans="1:4" x14ac:dyDescent="0.25">
      <c r="A5" s="27" t="s">
        <v>34</v>
      </c>
      <c r="B5" s="27" t="s">
        <v>35</v>
      </c>
      <c r="C5" s="28" t="s">
        <v>36</v>
      </c>
      <c r="D5" s="28" t="s">
        <v>37</v>
      </c>
    </row>
    <row r="6" spans="1:4" x14ac:dyDescent="0.25">
      <c r="A6" s="40" t="s">
        <v>54</v>
      </c>
      <c r="B6" s="31"/>
      <c r="C6" s="41"/>
      <c r="D6" s="41">
        <v>8757.68</v>
      </c>
    </row>
    <row r="7" spans="1:4" x14ac:dyDescent="0.25">
      <c r="A7" s="18" t="s">
        <v>49</v>
      </c>
      <c r="B7" s="29" t="s">
        <v>21</v>
      </c>
      <c r="C7" s="29">
        <v>101376.12</v>
      </c>
      <c r="D7" s="29">
        <v>82177.67</v>
      </c>
    </row>
    <row r="8" spans="1:4" x14ac:dyDescent="0.25">
      <c r="A8" s="18" t="s">
        <v>53</v>
      </c>
      <c r="B8" s="29" t="s">
        <v>21</v>
      </c>
      <c r="C8" s="29">
        <v>28759.200000000001</v>
      </c>
      <c r="D8" s="29">
        <v>24830.51</v>
      </c>
    </row>
    <row r="9" spans="1:4" x14ac:dyDescent="0.25">
      <c r="A9" s="18" t="s">
        <v>8</v>
      </c>
      <c r="B9" s="29">
        <f>Акт!E7</f>
        <v>1869.35</v>
      </c>
      <c r="C9" s="29" t="s">
        <v>21</v>
      </c>
      <c r="D9" s="29" t="s">
        <v>21</v>
      </c>
    </row>
    <row r="10" spans="1:4" x14ac:dyDescent="0.25">
      <c r="A10" s="18" t="s">
        <v>38</v>
      </c>
      <c r="B10" s="29">
        <f>Акт!E9</f>
        <v>2370</v>
      </c>
      <c r="C10" s="29" t="s">
        <v>21</v>
      </c>
      <c r="D10" s="29" t="s">
        <v>21</v>
      </c>
    </row>
    <row r="11" spans="1:4" x14ac:dyDescent="0.25">
      <c r="A11" s="18" t="s">
        <v>55</v>
      </c>
      <c r="B11" s="29">
        <f>Акт!E11</f>
        <v>28759.200000000001</v>
      </c>
      <c r="C11" s="29" t="s">
        <v>21</v>
      </c>
      <c r="D11" s="29" t="s">
        <v>21</v>
      </c>
    </row>
    <row r="12" spans="1:4" x14ac:dyDescent="0.25">
      <c r="A12" s="18" t="s">
        <v>82</v>
      </c>
      <c r="B12" s="29">
        <f>Акт!E13</f>
        <v>2892.6</v>
      </c>
      <c r="C12" s="29" t="s">
        <v>21</v>
      </c>
      <c r="D12" s="29" t="s">
        <v>21</v>
      </c>
    </row>
    <row r="13" spans="1:4" ht="25.5" x14ac:dyDescent="0.25">
      <c r="A13" s="18" t="s">
        <v>39</v>
      </c>
      <c r="B13" s="29">
        <f>Акт!E15</f>
        <v>1555.61</v>
      </c>
      <c r="C13" s="29" t="s">
        <v>21</v>
      </c>
      <c r="D13" s="29" t="s">
        <v>21</v>
      </c>
    </row>
    <row r="14" spans="1:4" x14ac:dyDescent="0.25">
      <c r="A14" s="18" t="s">
        <v>40</v>
      </c>
      <c r="B14" s="29">
        <f>SUM(Акт!E17:E34)</f>
        <v>30922.740000000005</v>
      </c>
      <c r="C14" s="29" t="s">
        <v>21</v>
      </c>
      <c r="D14" s="29" t="s">
        <v>21</v>
      </c>
    </row>
    <row r="15" spans="1:4" x14ac:dyDescent="0.25">
      <c r="A15" s="18" t="s">
        <v>41</v>
      </c>
      <c r="B15" s="29">
        <f>SUM(Акт!E36:E40)</f>
        <v>7143.66</v>
      </c>
      <c r="C15" s="29" t="s">
        <v>21</v>
      </c>
      <c r="D15" s="29" t="s">
        <v>21</v>
      </c>
    </row>
    <row r="16" spans="1:4" x14ac:dyDescent="0.25">
      <c r="A16" s="18" t="s">
        <v>42</v>
      </c>
      <c r="B16" s="29">
        <f>SUM(Акт!E42:E45)</f>
        <v>10833.189999999999</v>
      </c>
      <c r="C16" s="29" t="s">
        <v>21</v>
      </c>
      <c r="D16" s="29" t="s">
        <v>21</v>
      </c>
    </row>
    <row r="17" spans="1:5" x14ac:dyDescent="0.25">
      <c r="A17" s="18" t="s">
        <v>43</v>
      </c>
      <c r="B17" s="29">
        <f>SUM(Акт!E47:E53)</f>
        <v>6622.4</v>
      </c>
      <c r="C17" s="29" t="s">
        <v>21</v>
      </c>
      <c r="D17" s="29" t="s">
        <v>21</v>
      </c>
    </row>
    <row r="18" spans="1:5" x14ac:dyDescent="0.25">
      <c r="A18" s="18" t="s">
        <v>44</v>
      </c>
      <c r="B18" s="29">
        <f>Акт!E55</f>
        <v>800</v>
      </c>
      <c r="C18" s="29" t="s">
        <v>21</v>
      </c>
      <c r="D18" s="29" t="s">
        <v>21</v>
      </c>
    </row>
    <row r="19" spans="1:5" x14ac:dyDescent="0.25">
      <c r="A19" s="18" t="s">
        <v>84</v>
      </c>
      <c r="B19" s="29">
        <f>Акт!E57</f>
        <v>12078.86</v>
      </c>
      <c r="C19" s="29" t="s">
        <v>21</v>
      </c>
      <c r="D19" s="29" t="s">
        <v>21</v>
      </c>
    </row>
    <row r="20" spans="1:5" x14ac:dyDescent="0.25">
      <c r="A20" s="18" t="s">
        <v>9</v>
      </c>
      <c r="B20" s="29">
        <f>Акт!E59</f>
        <v>32354.1</v>
      </c>
      <c r="C20" s="29" t="s">
        <v>21</v>
      </c>
      <c r="D20" s="29" t="s">
        <v>21</v>
      </c>
    </row>
    <row r="21" spans="1:5" x14ac:dyDescent="0.25">
      <c r="A21" s="18" t="s">
        <v>10</v>
      </c>
      <c r="B21" s="29">
        <f>Акт!E61</f>
        <v>13013.53</v>
      </c>
      <c r="C21" s="29" t="s">
        <v>21</v>
      </c>
      <c r="D21" s="29" t="s">
        <v>21</v>
      </c>
    </row>
    <row r="22" spans="1:5" x14ac:dyDescent="0.25">
      <c r="A22" s="30" t="s">
        <v>25</v>
      </c>
      <c r="B22" s="31">
        <f t="shared" ref="B22:C22" si="0">SUM(B7:B21)</f>
        <v>151215.24</v>
      </c>
      <c r="C22" s="31">
        <f t="shared" si="0"/>
        <v>130135.31999999999</v>
      </c>
      <c r="D22" s="31">
        <f>SUM(D7:D21)</f>
        <v>107008.18</v>
      </c>
    </row>
    <row r="23" spans="1:5" ht="25.5" customHeight="1" x14ac:dyDescent="0.25">
      <c r="A23" s="198" t="s">
        <v>117</v>
      </c>
      <c r="B23" s="199"/>
      <c r="C23" s="199"/>
      <c r="D23" s="200"/>
      <c r="E23" s="42">
        <f>D22-D6-B22</f>
        <v>-52964.739999999991</v>
      </c>
    </row>
    <row r="24" spans="1:5" s="10" customFormat="1" ht="24.75" customHeight="1" x14ac:dyDescent="0.25">
      <c r="A24" s="201" t="s">
        <v>103</v>
      </c>
      <c r="B24" s="201"/>
      <c r="C24" s="201"/>
      <c r="D24" s="201"/>
    </row>
    <row r="25" spans="1:5" s="10" customFormat="1" x14ac:dyDescent="0.25">
      <c r="A25" s="2"/>
      <c r="B25" s="2"/>
      <c r="C25" s="2"/>
      <c r="D25" s="2"/>
    </row>
    <row r="26" spans="1:5" s="10" customFormat="1" ht="24.75" customHeight="1" x14ac:dyDescent="0.25">
      <c r="A26" s="9" t="s">
        <v>47</v>
      </c>
      <c r="B26" s="8"/>
      <c r="C26" s="8"/>
      <c r="D26" s="6"/>
    </row>
    <row r="27" spans="1:5" x14ac:dyDescent="0.25">
      <c r="A27" s="8" t="s">
        <v>48</v>
      </c>
      <c r="B27" s="8"/>
      <c r="C27" s="8"/>
      <c r="D27" s="6"/>
    </row>
    <row r="28" spans="1:5" ht="22.5" customHeight="1" x14ac:dyDescent="0.25">
      <c r="A28" s="9" t="s">
        <v>45</v>
      </c>
      <c r="B28" s="8"/>
      <c r="C28" s="8"/>
      <c r="D28" s="6"/>
    </row>
    <row r="29" spans="1:5" ht="22.5" customHeight="1" x14ac:dyDescent="0.25">
      <c r="A29" s="9" t="s">
        <v>46</v>
      </c>
      <c r="B29" s="8"/>
      <c r="C29" s="8"/>
      <c r="D29" s="6"/>
    </row>
    <row r="30" spans="1:5" ht="22.5" customHeight="1" x14ac:dyDescent="0.25">
      <c r="A30" s="1"/>
      <c r="B30" s="1"/>
      <c r="C30" s="1"/>
    </row>
    <row r="31" spans="1:5" ht="22.5" customHeight="1" x14ac:dyDescent="0.25"/>
  </sheetData>
  <mergeCells count="4">
    <mergeCell ref="A1:D1"/>
    <mergeCell ref="A23:D23"/>
    <mergeCell ref="A24:D24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L19" sqref="L19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7" t="s">
        <v>143</v>
      </c>
      <c r="B1" s="197"/>
      <c r="C1" s="197"/>
      <c r="D1" s="197"/>
      <c r="E1" s="197"/>
      <c r="F1" s="197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119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206" t="s">
        <v>120</v>
      </c>
      <c r="B5" s="206"/>
      <c r="C5" s="206"/>
      <c r="D5" s="206"/>
      <c r="E5" s="206"/>
      <c r="F5" s="20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14" t="s">
        <v>121</v>
      </c>
      <c r="B6" s="115">
        <v>4</v>
      </c>
      <c r="C6" s="114" t="s">
        <v>122</v>
      </c>
      <c r="D6" s="116">
        <v>1198.3</v>
      </c>
      <c r="E6" s="114" t="s">
        <v>123</v>
      </c>
      <c r="F6" s="117">
        <v>586.79999999999995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207"/>
      <c r="R6" s="208"/>
      <c r="S6" s="59"/>
    </row>
    <row r="7" spans="1:19" s="62" customFormat="1" ht="32.25" customHeight="1" x14ac:dyDescent="0.25">
      <c r="A7" s="114" t="s">
        <v>124</v>
      </c>
      <c r="B7" s="115">
        <v>2</v>
      </c>
      <c r="C7" s="114" t="s">
        <v>125</v>
      </c>
      <c r="D7" s="116">
        <v>0</v>
      </c>
      <c r="E7" s="114" t="s">
        <v>126</v>
      </c>
      <c r="F7" s="117">
        <v>378.8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207"/>
      <c r="R7" s="209"/>
      <c r="S7" s="61"/>
    </row>
    <row r="8" spans="1:19" s="62" customFormat="1" ht="33.75" customHeight="1" x14ac:dyDescent="0.25">
      <c r="A8" s="78" t="s">
        <v>127</v>
      </c>
      <c r="B8" s="115">
        <v>8</v>
      </c>
      <c r="C8" s="114" t="s">
        <v>128</v>
      </c>
      <c r="D8" s="117">
        <v>136.9</v>
      </c>
      <c r="E8" s="114" t="s">
        <v>129</v>
      </c>
      <c r="F8" s="117">
        <v>335.5</v>
      </c>
      <c r="G8" s="51"/>
      <c r="H8" s="53"/>
      <c r="I8" s="54"/>
      <c r="J8" s="55"/>
      <c r="K8" s="64"/>
      <c r="L8" s="57"/>
      <c r="M8" s="57"/>
      <c r="N8" s="57"/>
      <c r="O8" s="57"/>
      <c r="P8" s="58"/>
      <c r="Q8" s="207"/>
      <c r="R8" s="208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64"/>
      <c r="L9" s="57"/>
      <c r="M9" s="57"/>
      <c r="N9" s="57"/>
      <c r="O9" s="57"/>
      <c r="P9" s="51"/>
      <c r="Q9" s="64"/>
      <c r="R9" s="68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7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10" t="s">
        <v>130</v>
      </c>
      <c r="B11" s="211"/>
      <c r="C11" s="211"/>
      <c r="D11" s="211"/>
      <c r="E11" s="212"/>
      <c r="F11" s="73" t="s">
        <v>131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8" customFormat="1" ht="30" customHeight="1" x14ac:dyDescent="0.25">
      <c r="A12" s="213" t="s">
        <v>211</v>
      </c>
      <c r="B12" s="214"/>
      <c r="C12" s="214"/>
      <c r="D12" s="214"/>
      <c r="E12" s="215"/>
      <c r="F12" s="120">
        <v>-52964.739999999991</v>
      </c>
    </row>
    <row r="13" spans="1:19" s="118" customFormat="1" ht="30" customHeight="1" x14ac:dyDescent="0.25">
      <c r="A13" s="213" t="s">
        <v>141</v>
      </c>
      <c r="B13" s="214"/>
      <c r="C13" s="214"/>
      <c r="D13" s="214"/>
      <c r="E13" s="215"/>
      <c r="F13" s="120">
        <v>25875.06</v>
      </c>
    </row>
    <row r="14" spans="1:19" s="118" customFormat="1" ht="30" customHeight="1" x14ac:dyDescent="0.25">
      <c r="A14" s="213" t="s">
        <v>132</v>
      </c>
      <c r="B14" s="214"/>
      <c r="C14" s="214"/>
      <c r="D14" s="214"/>
      <c r="E14" s="215"/>
      <c r="F14" s="121">
        <f>SUM(F15:F17)</f>
        <v>130135.67999999999</v>
      </c>
    </row>
    <row r="15" spans="1:19" s="72" customFormat="1" ht="28.5" customHeight="1" x14ac:dyDescent="0.25">
      <c r="A15" s="203" t="s">
        <v>133</v>
      </c>
      <c r="B15" s="204"/>
      <c r="C15" s="204"/>
      <c r="D15" s="204"/>
      <c r="E15" s="205"/>
      <c r="F15" s="122">
        <v>130135.67999999999</v>
      </c>
    </row>
    <row r="16" spans="1:19" s="72" customFormat="1" ht="30" hidden="1" customHeight="1" x14ac:dyDescent="0.25">
      <c r="A16" s="203" t="s">
        <v>134</v>
      </c>
      <c r="B16" s="204"/>
      <c r="C16" s="204"/>
      <c r="D16" s="204"/>
      <c r="E16" s="205"/>
      <c r="F16" s="122"/>
    </row>
    <row r="17" spans="1:19" s="72" customFormat="1" ht="30" hidden="1" customHeight="1" x14ac:dyDescent="0.25">
      <c r="A17" s="203" t="s">
        <v>135</v>
      </c>
      <c r="B17" s="204"/>
      <c r="C17" s="204"/>
      <c r="D17" s="204"/>
      <c r="E17" s="205"/>
      <c r="F17" s="122"/>
    </row>
    <row r="18" spans="1:19" s="118" customFormat="1" ht="30" customHeight="1" x14ac:dyDescent="0.25">
      <c r="A18" s="213" t="s">
        <v>136</v>
      </c>
      <c r="B18" s="214"/>
      <c r="C18" s="214"/>
      <c r="D18" s="214"/>
      <c r="E18" s="215"/>
      <c r="F18" s="121">
        <f>SUM(F19:F21)</f>
        <v>113829.78</v>
      </c>
    </row>
    <row r="19" spans="1:19" s="72" customFormat="1" ht="30" customHeight="1" x14ac:dyDescent="0.25">
      <c r="A19" s="203" t="s">
        <v>133</v>
      </c>
      <c r="B19" s="204"/>
      <c r="C19" s="204"/>
      <c r="D19" s="204"/>
      <c r="E19" s="205"/>
      <c r="F19" s="122">
        <v>113829.78</v>
      </c>
    </row>
    <row r="20" spans="1:19" s="72" customFormat="1" ht="30" hidden="1" customHeight="1" x14ac:dyDescent="0.25">
      <c r="A20" s="203" t="s">
        <v>134</v>
      </c>
      <c r="B20" s="204"/>
      <c r="C20" s="204"/>
      <c r="D20" s="204"/>
      <c r="E20" s="205"/>
      <c r="F20" s="122"/>
    </row>
    <row r="21" spans="1:19" s="75" customFormat="1" ht="30" hidden="1" customHeight="1" x14ac:dyDescent="0.2">
      <c r="A21" s="203" t="s">
        <v>135</v>
      </c>
      <c r="B21" s="204"/>
      <c r="C21" s="204"/>
      <c r="D21" s="204"/>
      <c r="E21" s="205"/>
      <c r="F21" s="12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19" customFormat="1" ht="30" customHeight="1" x14ac:dyDescent="0.25">
      <c r="A22" s="213" t="s">
        <v>137</v>
      </c>
      <c r="B22" s="214"/>
      <c r="C22" s="214"/>
      <c r="D22" s="214"/>
      <c r="E22" s="215"/>
      <c r="F22" s="121">
        <f>F12+F18</f>
        <v>60865.040000000008</v>
      </c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</row>
    <row r="23" spans="1:19" s="119" customFormat="1" ht="30" customHeight="1" x14ac:dyDescent="0.25">
      <c r="A23" s="213" t="s">
        <v>138</v>
      </c>
      <c r="B23" s="214"/>
      <c r="C23" s="214"/>
      <c r="D23" s="214"/>
      <c r="E23" s="215"/>
      <c r="F23" s="121">
        <f>'Акт (2)'!E46</f>
        <v>133860.71599999999</v>
      </c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</row>
    <row r="24" spans="1:19" s="119" customFormat="1" ht="30" customHeight="1" x14ac:dyDescent="0.25">
      <c r="A24" s="213" t="s">
        <v>212</v>
      </c>
      <c r="B24" s="214"/>
      <c r="C24" s="214"/>
      <c r="D24" s="214"/>
      <c r="E24" s="215"/>
      <c r="F24" s="121">
        <f>F22-F23</f>
        <v>-72995.675999999978</v>
      </c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</row>
    <row r="25" spans="1:19" s="119" customFormat="1" ht="30" customHeight="1" x14ac:dyDescent="0.25">
      <c r="A25" s="213" t="s">
        <v>142</v>
      </c>
      <c r="B25" s="214"/>
      <c r="C25" s="214"/>
      <c r="D25" s="214"/>
      <c r="E25" s="215"/>
      <c r="F25" s="120">
        <f>F13+F14-F18</f>
        <v>42180.959999999992</v>
      </c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216" t="s">
        <v>139</v>
      </c>
      <c r="B27" s="216"/>
      <c r="C27" s="216"/>
      <c r="D27" s="216"/>
    </row>
    <row r="28" spans="1:19" s="2" customFormat="1" ht="21.75" customHeight="1" x14ac:dyDescent="0.25">
      <c r="A28" s="217" t="s">
        <v>140</v>
      </c>
      <c r="B28" s="217"/>
      <c r="C28" s="217"/>
      <c r="D28" s="217"/>
    </row>
    <row r="29" spans="1:19" s="2" customFormat="1" ht="22.5" customHeight="1" x14ac:dyDescent="0.25">
      <c r="A29" s="216" t="s">
        <v>45</v>
      </c>
      <c r="B29" s="216"/>
      <c r="C29" s="216"/>
      <c r="D29" s="216"/>
    </row>
    <row r="30" spans="1:19" s="2" customFormat="1" ht="22.5" customHeight="1" x14ac:dyDescent="0.25">
      <c r="A30" s="216" t="s">
        <v>46</v>
      </c>
      <c r="B30" s="216"/>
      <c r="C30" s="216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view="pageBreakPreview" zoomScaleNormal="100" zoomScaleSheetLayoutView="100" workbookViewId="0">
      <selection activeCell="A3" sqref="A3"/>
    </sheetView>
  </sheetViews>
  <sheetFormatPr defaultRowHeight="15" customHeight="1" x14ac:dyDescent="0.25"/>
  <cols>
    <col min="1" max="1" width="48.5703125" style="2" customWidth="1"/>
    <col min="2" max="2" width="17.42578125" style="44" customWidth="1"/>
    <col min="3" max="3" width="11.5703125" style="44" customWidth="1"/>
    <col min="4" max="4" width="13.85546875" style="44" customWidth="1"/>
    <col min="5" max="5" width="15" style="44" customWidth="1"/>
    <col min="6" max="16384" width="9.140625" style="2"/>
  </cols>
  <sheetData>
    <row r="1" spans="1:9" ht="15" customHeight="1" x14ac:dyDescent="0.25">
      <c r="A1" s="190" t="s">
        <v>165</v>
      </c>
      <c r="B1" s="190"/>
      <c r="C1" s="190"/>
      <c r="D1" s="190"/>
      <c r="E1" s="190"/>
      <c r="I1" s="5"/>
    </row>
    <row r="2" spans="1:9" ht="30" customHeight="1" x14ac:dyDescent="0.25">
      <c r="A2" s="189" t="s">
        <v>105</v>
      </c>
      <c r="B2" s="189"/>
      <c r="C2" s="189"/>
      <c r="D2" s="189"/>
      <c r="E2" s="189"/>
      <c r="I2" s="5"/>
    </row>
    <row r="3" spans="1:9" ht="15" customHeight="1" x14ac:dyDescent="0.25">
      <c r="A3" s="19" t="s">
        <v>6</v>
      </c>
      <c r="B3" s="43"/>
      <c r="C3" s="43"/>
      <c r="D3" s="190" t="s">
        <v>160</v>
      </c>
      <c r="E3" s="190"/>
      <c r="I3" s="5" t="s">
        <v>5</v>
      </c>
    </row>
    <row r="4" spans="1:9" ht="15" customHeight="1" x14ac:dyDescent="0.25">
      <c r="A4" s="79"/>
      <c r="I4" s="5"/>
    </row>
    <row r="5" spans="1:9" s="82" customFormat="1" ht="117" customHeight="1" x14ac:dyDescent="0.2">
      <c r="A5" s="21" t="s">
        <v>2</v>
      </c>
      <c r="B5" s="123" t="s">
        <v>3</v>
      </c>
      <c r="C5" s="123" t="s">
        <v>0</v>
      </c>
      <c r="D5" s="123" t="s">
        <v>4</v>
      </c>
      <c r="E5" s="123" t="s">
        <v>1</v>
      </c>
      <c r="I5" s="83"/>
    </row>
    <row r="6" spans="1:9" s="97" customFormat="1" ht="15" customHeight="1" x14ac:dyDescent="0.2">
      <c r="A6" s="94" t="s">
        <v>8</v>
      </c>
      <c r="B6" s="95"/>
      <c r="C6" s="95"/>
      <c r="D6" s="96"/>
      <c r="E6" s="95"/>
    </row>
    <row r="7" spans="1:9" s="80" customFormat="1" ht="15" customHeight="1" x14ac:dyDescent="0.25">
      <c r="A7" s="84" t="s">
        <v>57</v>
      </c>
      <c r="B7" s="88" t="s">
        <v>22</v>
      </c>
      <c r="C7" s="88" t="s">
        <v>11</v>
      </c>
      <c r="D7" s="89">
        <f>E7</f>
        <v>1869.35</v>
      </c>
      <c r="E7" s="89">
        <v>1869.35</v>
      </c>
    </row>
    <row r="8" spans="1:9" s="97" customFormat="1" ht="15" customHeight="1" x14ac:dyDescent="0.2">
      <c r="A8" s="94" t="s">
        <v>38</v>
      </c>
      <c r="B8" s="95"/>
      <c r="C8" s="95"/>
      <c r="D8" s="96"/>
      <c r="E8" s="95"/>
    </row>
    <row r="9" spans="1:9" s="80" customFormat="1" ht="29.25" customHeight="1" x14ac:dyDescent="0.25">
      <c r="A9" s="84" t="s">
        <v>147</v>
      </c>
      <c r="B9" s="90">
        <v>0.184</v>
      </c>
      <c r="C9" s="88" t="s">
        <v>148</v>
      </c>
      <c r="D9" s="91">
        <f t="shared" ref="D9:D33" si="0">E9/B9</f>
        <v>4735.597826086957</v>
      </c>
      <c r="E9" s="89">
        <v>871.35</v>
      </c>
    </row>
    <row r="10" spans="1:9" s="80" customFormat="1" ht="15" customHeight="1" x14ac:dyDescent="0.25">
      <c r="A10" s="84" t="s">
        <v>149</v>
      </c>
      <c r="B10" s="92">
        <v>1.5</v>
      </c>
      <c r="C10" s="88" t="s">
        <v>13</v>
      </c>
      <c r="D10" s="91">
        <f t="shared" si="0"/>
        <v>113.45333333333333</v>
      </c>
      <c r="E10" s="89">
        <v>170.18</v>
      </c>
    </row>
    <row r="11" spans="1:9" s="80" customFormat="1" ht="15" customHeight="1" x14ac:dyDescent="0.25">
      <c r="A11" s="84" t="s">
        <v>150</v>
      </c>
      <c r="B11" s="90">
        <v>1.2E-2</v>
      </c>
      <c r="C11" s="88" t="s">
        <v>148</v>
      </c>
      <c r="D11" s="91">
        <f t="shared" si="0"/>
        <v>25050</v>
      </c>
      <c r="E11" s="89">
        <v>300.60000000000002</v>
      </c>
    </row>
    <row r="12" spans="1:9" s="97" customFormat="1" ht="30.75" customHeight="1" x14ac:dyDescent="0.2">
      <c r="A12" s="94" t="s">
        <v>55</v>
      </c>
      <c r="B12" s="95"/>
      <c r="C12" s="95"/>
      <c r="D12" s="96"/>
      <c r="E12" s="95"/>
    </row>
    <row r="13" spans="1:9" s="80" customFormat="1" ht="30" customHeight="1" x14ac:dyDescent="0.25">
      <c r="A13" s="84" t="s">
        <v>151</v>
      </c>
      <c r="B13" s="88" t="s">
        <v>22</v>
      </c>
      <c r="C13" s="88" t="s">
        <v>11</v>
      </c>
      <c r="D13" s="89">
        <f>E13</f>
        <v>28759.200000000001</v>
      </c>
      <c r="E13" s="89">
        <v>28759.200000000001</v>
      </c>
    </row>
    <row r="14" spans="1:9" s="97" customFormat="1" ht="15" customHeight="1" x14ac:dyDescent="0.2">
      <c r="A14" s="94" t="s">
        <v>39</v>
      </c>
      <c r="B14" s="95"/>
      <c r="C14" s="95"/>
      <c r="D14" s="96"/>
      <c r="E14" s="95"/>
    </row>
    <row r="15" spans="1:9" s="80" customFormat="1" ht="31.5" customHeight="1" x14ac:dyDescent="0.25">
      <c r="A15" s="84" t="s">
        <v>60</v>
      </c>
      <c r="B15" s="88" t="s">
        <v>24</v>
      </c>
      <c r="C15" s="88" t="s">
        <v>11</v>
      </c>
      <c r="D15" s="89">
        <f>E15</f>
        <v>3164.22</v>
      </c>
      <c r="E15" s="89">
        <f>2945.91+218.31</f>
        <v>3164.22</v>
      </c>
    </row>
    <row r="16" spans="1:9" s="97" customFormat="1" ht="15" customHeight="1" x14ac:dyDescent="0.2">
      <c r="A16" s="94" t="s">
        <v>40</v>
      </c>
      <c r="B16" s="95"/>
      <c r="C16" s="95"/>
      <c r="D16" s="96"/>
      <c r="E16" s="95"/>
    </row>
    <row r="17" spans="1:5" s="80" customFormat="1" ht="15" customHeight="1" x14ac:dyDescent="0.25">
      <c r="A17" s="84" t="s">
        <v>152</v>
      </c>
      <c r="B17" s="93">
        <v>1</v>
      </c>
      <c r="C17" s="88" t="s">
        <v>153</v>
      </c>
      <c r="D17" s="91">
        <f t="shared" si="0"/>
        <v>83.75</v>
      </c>
      <c r="E17" s="89">
        <v>83.75</v>
      </c>
    </row>
    <row r="18" spans="1:5" s="80" customFormat="1" ht="15" customHeight="1" x14ac:dyDescent="0.25">
      <c r="A18" s="84" t="s">
        <v>61</v>
      </c>
      <c r="B18" s="93">
        <v>1</v>
      </c>
      <c r="C18" s="88" t="s">
        <v>14</v>
      </c>
      <c r="D18" s="91">
        <f t="shared" si="0"/>
        <v>839.52</v>
      </c>
      <c r="E18" s="89">
        <v>839.52</v>
      </c>
    </row>
    <row r="19" spans="1:5" s="80" customFormat="1" ht="30" customHeight="1" x14ac:dyDescent="0.25">
      <c r="A19" s="84" t="s">
        <v>85</v>
      </c>
      <c r="B19" s="93">
        <v>1</v>
      </c>
      <c r="C19" s="88" t="s">
        <v>86</v>
      </c>
      <c r="D19" s="91">
        <f t="shared" si="0"/>
        <v>472.47</v>
      </c>
      <c r="E19" s="89">
        <v>472.47</v>
      </c>
    </row>
    <row r="20" spans="1:5" s="80" customFormat="1" ht="15" customHeight="1" x14ac:dyDescent="0.25">
      <c r="A20" s="84" t="s">
        <v>62</v>
      </c>
      <c r="B20" s="89">
        <v>7.0000000000000007E-2</v>
      </c>
      <c r="C20" s="88" t="s">
        <v>15</v>
      </c>
      <c r="D20" s="91">
        <f t="shared" si="0"/>
        <v>6095.4285714285706</v>
      </c>
      <c r="E20" s="89">
        <v>426.68</v>
      </c>
    </row>
    <row r="21" spans="1:5" s="80" customFormat="1" ht="30.75" customHeight="1" x14ac:dyDescent="0.25">
      <c r="A21" s="84" t="s">
        <v>154</v>
      </c>
      <c r="B21" s="93">
        <v>1</v>
      </c>
      <c r="C21" s="88" t="s">
        <v>14</v>
      </c>
      <c r="D21" s="91">
        <f t="shared" si="0"/>
        <v>254.67</v>
      </c>
      <c r="E21" s="89">
        <v>254.67</v>
      </c>
    </row>
    <row r="22" spans="1:5" s="80" customFormat="1" ht="30.75" customHeight="1" x14ac:dyDescent="0.25">
      <c r="A22" s="84" t="s">
        <v>63</v>
      </c>
      <c r="B22" s="89">
        <v>0.27</v>
      </c>
      <c r="C22" s="88" t="s">
        <v>16</v>
      </c>
      <c r="D22" s="91">
        <f t="shared" si="0"/>
        <v>1636.7407407407406</v>
      </c>
      <c r="E22" s="89">
        <v>441.92</v>
      </c>
    </row>
    <row r="23" spans="1:5" s="80" customFormat="1" ht="29.25" customHeight="1" x14ac:dyDescent="0.25">
      <c r="A23" s="84" t="s">
        <v>65</v>
      </c>
      <c r="B23" s="90">
        <v>2.2450000000000001</v>
      </c>
      <c r="C23" s="88" t="s">
        <v>16</v>
      </c>
      <c r="D23" s="91">
        <f t="shared" si="0"/>
        <v>1679.6926503340756</v>
      </c>
      <c r="E23" s="89">
        <v>3770.91</v>
      </c>
    </row>
    <row r="24" spans="1:5" s="80" customFormat="1" ht="15" customHeight="1" x14ac:dyDescent="0.25">
      <c r="A24" s="84" t="s">
        <v>166</v>
      </c>
      <c r="B24" s="93">
        <v>1</v>
      </c>
      <c r="C24" s="88" t="s">
        <v>14</v>
      </c>
      <c r="D24" s="91">
        <f t="shared" si="0"/>
        <v>503.4</v>
      </c>
      <c r="E24" s="89">
        <v>503.4</v>
      </c>
    </row>
    <row r="25" spans="1:5" s="80" customFormat="1" ht="32.25" customHeight="1" x14ac:dyDescent="0.25">
      <c r="A25" s="84" t="s">
        <v>69</v>
      </c>
      <c r="B25" s="93">
        <v>3</v>
      </c>
      <c r="C25" s="88" t="s">
        <v>19</v>
      </c>
      <c r="D25" s="91">
        <f t="shared" si="0"/>
        <v>216.03</v>
      </c>
      <c r="E25" s="89">
        <v>648.09</v>
      </c>
    </row>
    <row r="26" spans="1:5" s="80" customFormat="1" ht="15" customHeight="1" x14ac:dyDescent="0.25">
      <c r="A26" s="84" t="s">
        <v>155</v>
      </c>
      <c r="B26" s="93">
        <v>1</v>
      </c>
      <c r="C26" s="88" t="s">
        <v>153</v>
      </c>
      <c r="D26" s="91">
        <f t="shared" si="0"/>
        <v>67.25</v>
      </c>
      <c r="E26" s="89">
        <v>67.25</v>
      </c>
    </row>
    <row r="27" spans="1:5" s="80" customFormat="1" ht="15" customHeight="1" x14ac:dyDescent="0.25">
      <c r="A27" s="84" t="s">
        <v>70</v>
      </c>
      <c r="B27" s="93">
        <v>1</v>
      </c>
      <c r="C27" s="88" t="s">
        <v>13</v>
      </c>
      <c r="D27" s="91">
        <f t="shared" si="0"/>
        <v>3731.3</v>
      </c>
      <c r="E27" s="89">
        <v>3731.3</v>
      </c>
    </row>
    <row r="28" spans="1:5" s="80" customFormat="1" ht="15" customHeight="1" x14ac:dyDescent="0.25">
      <c r="A28" s="84" t="s">
        <v>88</v>
      </c>
      <c r="B28" s="93">
        <v>5372</v>
      </c>
      <c r="C28" s="88" t="s">
        <v>89</v>
      </c>
      <c r="D28" s="91">
        <f t="shared" si="0"/>
        <v>1.2606831720029785</v>
      </c>
      <c r="E28" s="89">
        <v>6772.39</v>
      </c>
    </row>
    <row r="29" spans="1:5" s="80" customFormat="1" ht="15" customHeight="1" x14ac:dyDescent="0.25">
      <c r="A29" s="84" t="s">
        <v>72</v>
      </c>
      <c r="B29" s="93">
        <v>26</v>
      </c>
      <c r="C29" s="88" t="s">
        <v>20</v>
      </c>
      <c r="D29" s="91">
        <f t="shared" si="0"/>
        <v>253.41346153846155</v>
      </c>
      <c r="E29" s="89">
        <v>6588.75</v>
      </c>
    </row>
    <row r="30" spans="1:5" s="97" customFormat="1" ht="15" customHeight="1" x14ac:dyDescent="0.2">
      <c r="A30" s="94" t="s">
        <v>41</v>
      </c>
      <c r="B30" s="95"/>
      <c r="C30" s="95"/>
      <c r="D30" s="96"/>
      <c r="E30" s="95"/>
    </row>
    <row r="31" spans="1:5" s="80" customFormat="1" ht="15" customHeight="1" x14ac:dyDescent="0.25">
      <c r="A31" s="84" t="s">
        <v>108</v>
      </c>
      <c r="B31" s="90">
        <v>5.6000000000000001E-2</v>
      </c>
      <c r="C31" s="88" t="s">
        <v>99</v>
      </c>
      <c r="D31" s="91">
        <f t="shared" si="0"/>
        <v>4414.6428571428569</v>
      </c>
      <c r="E31" s="89">
        <v>247.22</v>
      </c>
    </row>
    <row r="32" spans="1:5" s="80" customFormat="1" ht="30" customHeight="1" x14ac:dyDescent="0.25">
      <c r="A32" s="84" t="s">
        <v>156</v>
      </c>
      <c r="B32" s="90">
        <v>1.1839999999999999</v>
      </c>
      <c r="C32" s="88" t="s">
        <v>16</v>
      </c>
      <c r="D32" s="91">
        <f t="shared" si="0"/>
        <v>1614.3750000000002</v>
      </c>
      <c r="E32" s="89">
        <v>1911.42</v>
      </c>
    </row>
    <row r="33" spans="1:7" s="80" customFormat="1" ht="15" customHeight="1" x14ac:dyDescent="0.25">
      <c r="A33" s="84" t="s">
        <v>157</v>
      </c>
      <c r="B33" s="93">
        <v>1</v>
      </c>
      <c r="C33" s="88" t="s">
        <v>13</v>
      </c>
      <c r="D33" s="91">
        <f t="shared" si="0"/>
        <v>862.89</v>
      </c>
      <c r="E33" s="89">
        <v>862.89</v>
      </c>
    </row>
    <row r="34" spans="1:7" s="80" customFormat="1" ht="30.75" customHeight="1" x14ac:dyDescent="0.25">
      <c r="A34" s="84" t="s">
        <v>144</v>
      </c>
      <c r="B34" s="92">
        <v>0.1</v>
      </c>
      <c r="C34" s="88" t="s">
        <v>145</v>
      </c>
      <c r="D34" s="91">
        <f>E34/B34</f>
        <v>1169.3999999999999</v>
      </c>
      <c r="E34" s="89">
        <v>116.94</v>
      </c>
    </row>
    <row r="35" spans="1:7" s="97" customFormat="1" ht="15" customHeight="1" x14ac:dyDescent="0.2">
      <c r="A35" s="94" t="s">
        <v>44</v>
      </c>
      <c r="B35" s="95"/>
      <c r="C35" s="95"/>
      <c r="D35" s="96"/>
      <c r="E35" s="95"/>
    </row>
    <row r="36" spans="1:7" s="80" customFormat="1" ht="15" customHeight="1" x14ac:dyDescent="0.25">
      <c r="A36" s="84" t="s">
        <v>77</v>
      </c>
      <c r="B36" s="88" t="s">
        <v>23</v>
      </c>
      <c r="C36" s="88" t="s">
        <v>11</v>
      </c>
      <c r="D36" s="89">
        <f>E36</f>
        <v>1600</v>
      </c>
      <c r="E36" s="89">
        <v>1600</v>
      </c>
    </row>
    <row r="37" spans="1:7" s="97" customFormat="1" ht="15" customHeight="1" x14ac:dyDescent="0.2">
      <c r="A37" s="94" t="s">
        <v>84</v>
      </c>
      <c r="B37" s="95"/>
      <c r="C37" s="95"/>
      <c r="D37" s="96"/>
      <c r="E37" s="95"/>
    </row>
    <row r="38" spans="1:7" s="80" customFormat="1" ht="15" customHeight="1" x14ac:dyDescent="0.25">
      <c r="A38" s="84" t="s">
        <v>93</v>
      </c>
      <c r="B38" s="88" t="s">
        <v>161</v>
      </c>
      <c r="C38" s="88" t="s">
        <v>12</v>
      </c>
      <c r="D38" s="89">
        <f>E38</f>
        <v>24157.72</v>
      </c>
      <c r="E38" s="89">
        <f>12078.86*2</f>
        <v>24157.72</v>
      </c>
    </row>
    <row r="39" spans="1:7" s="97" customFormat="1" ht="15" customHeight="1" x14ac:dyDescent="0.2">
      <c r="A39" s="94" t="s">
        <v>9</v>
      </c>
      <c r="B39" s="95"/>
      <c r="C39" s="95"/>
      <c r="D39" s="96"/>
      <c r="E39" s="95"/>
    </row>
    <row r="40" spans="1:7" s="80" customFormat="1" ht="15" customHeight="1" x14ac:dyDescent="0.25">
      <c r="A40" s="84" t="s">
        <v>78</v>
      </c>
      <c r="B40" s="88" t="s">
        <v>161</v>
      </c>
      <c r="C40" s="88" t="s">
        <v>12</v>
      </c>
      <c r="D40" s="89">
        <f>E40</f>
        <v>30493.93</v>
      </c>
      <c r="E40" s="89">
        <v>30493.93</v>
      </c>
    </row>
    <row r="41" spans="1:7" s="80" customFormat="1" ht="30.75" customHeight="1" x14ac:dyDescent="0.25">
      <c r="A41" s="84" t="s">
        <v>158</v>
      </c>
      <c r="B41" s="88" t="s">
        <v>23</v>
      </c>
      <c r="C41" s="88" t="s">
        <v>11</v>
      </c>
      <c r="D41" s="89">
        <f>E41</f>
        <v>200.16</v>
      </c>
      <c r="E41" s="89">
        <v>200.16</v>
      </c>
    </row>
    <row r="42" spans="1:7" s="97" customFormat="1" ht="15" customHeight="1" x14ac:dyDescent="0.2">
      <c r="A42" s="98" t="s">
        <v>159</v>
      </c>
      <c r="B42" s="96"/>
      <c r="C42" s="96"/>
      <c r="D42" s="96"/>
      <c r="E42" s="99"/>
    </row>
    <row r="43" spans="1:7" s="80" customFormat="1" ht="15" customHeight="1" x14ac:dyDescent="0.25">
      <c r="A43" s="84" t="s">
        <v>146</v>
      </c>
      <c r="B43" s="88" t="s">
        <v>23</v>
      </c>
      <c r="C43" s="88" t="s">
        <v>12</v>
      </c>
      <c r="D43" s="89">
        <f>E43</f>
        <v>2365.2800000000002</v>
      </c>
      <c r="E43" s="89">
        <v>2365.2800000000002</v>
      </c>
    </row>
    <row r="44" spans="1:7" s="102" customFormat="1" ht="15" customHeight="1" x14ac:dyDescent="0.2">
      <c r="A44" s="98" t="s">
        <v>10</v>
      </c>
      <c r="B44" s="100"/>
      <c r="C44" s="100"/>
      <c r="D44" s="101"/>
      <c r="E44" s="101"/>
      <c r="G44" s="103"/>
    </row>
    <row r="45" spans="1:7" ht="15" customHeight="1" x14ac:dyDescent="0.25">
      <c r="A45" s="85" t="s">
        <v>79</v>
      </c>
      <c r="B45" s="86" t="s">
        <v>22</v>
      </c>
      <c r="C45" s="86" t="s">
        <v>11</v>
      </c>
      <c r="D45" s="87">
        <f>E45</f>
        <v>12169.156000000001</v>
      </c>
      <c r="E45" s="87">
        <f>SUM(E7:E43)*10%</f>
        <v>12169.156000000001</v>
      </c>
      <c r="G45" s="81"/>
    </row>
    <row r="46" spans="1:7" s="102" customFormat="1" ht="15" customHeight="1" x14ac:dyDescent="0.2">
      <c r="A46" s="104" t="s">
        <v>25</v>
      </c>
      <c r="B46" s="105"/>
      <c r="C46" s="106"/>
      <c r="D46" s="105"/>
      <c r="E46" s="107">
        <f>SUM(E7:E45)</f>
        <v>133860.71599999999</v>
      </c>
    </row>
    <row r="48" spans="1:7" s="1" customFormat="1" ht="15" customHeight="1" x14ac:dyDescent="0.2">
      <c r="A48" s="218" t="s">
        <v>164</v>
      </c>
      <c r="B48" s="218"/>
      <c r="C48" s="218"/>
      <c r="D48" s="218"/>
      <c r="E48" s="218"/>
    </row>
    <row r="49" spans="1:5" s="1" customFormat="1" ht="15" customHeight="1" x14ac:dyDescent="0.2">
      <c r="A49" s="218"/>
      <c r="B49" s="218"/>
      <c r="C49" s="218"/>
      <c r="D49" s="218"/>
      <c r="E49" s="218"/>
    </row>
    <row r="50" spans="1:5" s="1" customFormat="1" ht="15" customHeight="1" x14ac:dyDescent="0.2">
      <c r="A50" s="192" t="s">
        <v>32</v>
      </c>
      <c r="B50" s="192"/>
      <c r="C50" s="192"/>
      <c r="D50" s="192"/>
      <c r="E50" s="192"/>
    </row>
    <row r="51" spans="1:5" s="1" customFormat="1" ht="15" customHeight="1" x14ac:dyDescent="0.2">
      <c r="A51" s="192" t="s">
        <v>33</v>
      </c>
      <c r="B51" s="192"/>
      <c r="C51" s="192"/>
      <c r="D51" s="192"/>
      <c r="E51" s="192"/>
    </row>
    <row r="52" spans="1:5" s="1" customFormat="1" ht="15" customHeight="1" x14ac:dyDescent="0.2">
      <c r="A52" s="219" t="s">
        <v>162</v>
      </c>
      <c r="B52" s="219"/>
      <c r="C52" s="219"/>
      <c r="D52" s="219"/>
      <c r="E52" s="219"/>
    </row>
    <row r="53" spans="1:5" s="1" customFormat="1" ht="15" customHeight="1" x14ac:dyDescent="0.2">
      <c r="A53" s="219"/>
      <c r="B53" s="219"/>
      <c r="C53" s="219"/>
      <c r="D53" s="219"/>
      <c r="E53" s="219"/>
    </row>
    <row r="54" spans="1:5" s="1" customFormat="1" ht="15" customHeight="1" x14ac:dyDescent="0.2">
      <c r="A54" s="195"/>
      <c r="B54" s="195"/>
      <c r="C54" s="195"/>
      <c r="D54" s="195"/>
      <c r="E54" s="195"/>
    </row>
    <row r="55" spans="1:5" s="1" customFormat="1" ht="15" customHeight="1" x14ac:dyDescent="0.2">
      <c r="A55" s="46"/>
      <c r="B55" s="108"/>
      <c r="C55" s="108"/>
      <c r="D55" s="109"/>
      <c r="E55" s="108"/>
    </row>
    <row r="56" spans="1:5" s="1" customFormat="1" ht="15" customHeight="1" x14ac:dyDescent="0.2">
      <c r="A56" s="5" t="s">
        <v>26</v>
      </c>
      <c r="B56" s="45"/>
      <c r="C56" s="45"/>
      <c r="D56" s="110"/>
      <c r="E56" s="45"/>
    </row>
    <row r="57" spans="1:5" s="1" customFormat="1" ht="15" customHeight="1" x14ac:dyDescent="0.2">
      <c r="A57" s="5"/>
      <c r="B57" s="45"/>
      <c r="C57" s="45" t="s">
        <v>21</v>
      </c>
      <c r="D57" s="110" t="s">
        <v>21</v>
      </c>
      <c r="E57" s="45"/>
    </row>
    <row r="58" spans="1:5" s="1" customFormat="1" ht="15" customHeight="1" x14ac:dyDescent="0.2">
      <c r="A58" s="196" t="s">
        <v>163</v>
      </c>
      <c r="B58" s="196"/>
      <c r="C58" s="194" t="s">
        <v>30</v>
      </c>
      <c r="D58" s="194"/>
      <c r="E58" s="45"/>
    </row>
    <row r="59" spans="1:5" s="1" customFormat="1" ht="15" customHeight="1" x14ac:dyDescent="0.2">
      <c r="A59" s="194" t="s">
        <v>52</v>
      </c>
      <c r="B59" s="194"/>
      <c r="C59" s="194" t="s">
        <v>27</v>
      </c>
      <c r="D59" s="194"/>
      <c r="E59" s="45"/>
    </row>
    <row r="60" spans="1:5" s="1" customFormat="1" ht="15" customHeight="1" x14ac:dyDescent="0.2">
      <c r="A60" s="5"/>
      <c r="B60" s="45"/>
      <c r="C60" s="45"/>
      <c r="D60" s="110"/>
      <c r="E60" s="45"/>
    </row>
    <row r="61" spans="1:5" s="1" customFormat="1" ht="15" customHeight="1" x14ac:dyDescent="0.2">
      <c r="A61" s="196" t="s">
        <v>29</v>
      </c>
      <c r="B61" s="196"/>
      <c r="C61" s="194" t="s">
        <v>30</v>
      </c>
      <c r="D61" s="194"/>
      <c r="E61" s="45"/>
    </row>
    <row r="62" spans="1:5" s="1" customFormat="1" ht="15" customHeight="1" x14ac:dyDescent="0.2">
      <c r="A62" s="12" t="s">
        <v>28</v>
      </c>
      <c r="B62" s="45"/>
      <c r="C62" s="194" t="s">
        <v>27</v>
      </c>
      <c r="D62" s="194"/>
      <c r="E62" s="45"/>
    </row>
    <row r="63" spans="1:5" s="1" customFormat="1" ht="15" customHeight="1" x14ac:dyDescent="0.25">
      <c r="A63" s="2"/>
      <c r="B63" s="45"/>
      <c r="C63" s="45"/>
      <c r="D63" s="110"/>
      <c r="E63" s="45"/>
    </row>
    <row r="64" spans="1:5" s="111" customFormat="1" ht="15" customHeight="1" x14ac:dyDescent="0.25">
      <c r="B64" s="112"/>
      <c r="C64" s="112"/>
      <c r="D64" s="113"/>
      <c r="E64" s="112"/>
    </row>
  </sheetData>
  <mergeCells count="15">
    <mergeCell ref="A1:E1"/>
    <mergeCell ref="A2:E2"/>
    <mergeCell ref="D3:E3"/>
    <mergeCell ref="A50:E50"/>
    <mergeCell ref="C62:D62"/>
    <mergeCell ref="C61:D61"/>
    <mergeCell ref="A48:E49"/>
    <mergeCell ref="A52:E53"/>
    <mergeCell ref="A54:E54"/>
    <mergeCell ref="A59:B59"/>
    <mergeCell ref="C59:D59"/>
    <mergeCell ref="A61:B61"/>
    <mergeCell ref="A51:E51"/>
    <mergeCell ref="A58:B58"/>
    <mergeCell ref="C58:D58"/>
  </mergeCells>
  <printOptions horizontalCentered="1"/>
  <pageMargins left="0.70866141732283472" right="0.43307086614173229" top="0.39370078740157483" bottom="0.39370078740157483" header="0.31496062992125984" footer="0.31496062992125984"/>
  <pageSetup paperSize="9" scale="85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H18" sqref="H1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7" t="s">
        <v>167</v>
      </c>
      <c r="B1" s="197"/>
      <c r="C1" s="197"/>
      <c r="D1" s="197"/>
      <c r="E1" s="197"/>
      <c r="F1" s="197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168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206" t="s">
        <v>120</v>
      </c>
      <c r="B5" s="206"/>
      <c r="C5" s="206"/>
      <c r="D5" s="206"/>
      <c r="E5" s="206"/>
      <c r="F5" s="20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14" t="s">
        <v>121</v>
      </c>
      <c r="B6" s="115">
        <v>4</v>
      </c>
      <c r="C6" s="114" t="s">
        <v>122</v>
      </c>
      <c r="D6" s="127">
        <v>1198.3</v>
      </c>
      <c r="E6" s="114" t="s">
        <v>123</v>
      </c>
      <c r="F6" s="117">
        <v>586.79999999999995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207"/>
      <c r="R6" s="208"/>
      <c r="S6" s="59"/>
    </row>
    <row r="7" spans="1:19" s="62" customFormat="1" ht="32.25" customHeight="1" x14ac:dyDescent="0.25">
      <c r="A7" s="114" t="s">
        <v>124</v>
      </c>
      <c r="B7" s="115">
        <v>2</v>
      </c>
      <c r="C7" s="114" t="s">
        <v>125</v>
      </c>
      <c r="D7" s="127">
        <v>0</v>
      </c>
      <c r="E7" s="114" t="s">
        <v>126</v>
      </c>
      <c r="F7" s="117">
        <v>378.8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207"/>
      <c r="R7" s="209"/>
      <c r="S7" s="61"/>
    </row>
    <row r="8" spans="1:19" s="62" customFormat="1" ht="33.75" customHeight="1" x14ac:dyDescent="0.25">
      <c r="A8" s="126" t="s">
        <v>127</v>
      </c>
      <c r="B8" s="115">
        <v>8</v>
      </c>
      <c r="C8" s="114" t="s">
        <v>128</v>
      </c>
      <c r="D8" s="117">
        <v>136.9</v>
      </c>
      <c r="E8" s="114" t="s">
        <v>129</v>
      </c>
      <c r="F8" s="117">
        <v>335.5</v>
      </c>
      <c r="G8" s="51"/>
      <c r="H8" s="53"/>
      <c r="I8" s="54"/>
      <c r="J8" s="55"/>
      <c r="K8" s="125"/>
      <c r="L8" s="57"/>
      <c r="M8" s="57"/>
      <c r="N8" s="57"/>
      <c r="O8" s="57"/>
      <c r="P8" s="58"/>
      <c r="Q8" s="207"/>
      <c r="R8" s="208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25"/>
      <c r="L9" s="57"/>
      <c r="M9" s="57"/>
      <c r="N9" s="57"/>
      <c r="O9" s="57"/>
      <c r="P9" s="51"/>
      <c r="Q9" s="125"/>
      <c r="R9" s="126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2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10" t="s">
        <v>130</v>
      </c>
      <c r="B11" s="211"/>
      <c r="C11" s="211"/>
      <c r="D11" s="211"/>
      <c r="E11" s="212"/>
      <c r="F11" s="73" t="s">
        <v>131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8" customFormat="1" ht="30" customHeight="1" x14ac:dyDescent="0.25">
      <c r="A12" s="213" t="s">
        <v>211</v>
      </c>
      <c r="B12" s="214"/>
      <c r="C12" s="214"/>
      <c r="D12" s="214"/>
      <c r="E12" s="215"/>
      <c r="F12" s="120">
        <v>-72995.675999999978</v>
      </c>
    </row>
    <row r="13" spans="1:19" s="118" customFormat="1" ht="30" customHeight="1" x14ac:dyDescent="0.25">
      <c r="A13" s="213" t="s">
        <v>141</v>
      </c>
      <c r="B13" s="214"/>
      <c r="C13" s="214"/>
      <c r="D13" s="214"/>
      <c r="E13" s="215"/>
      <c r="F13" s="120">
        <v>42180.959999999992</v>
      </c>
    </row>
    <row r="14" spans="1:19" s="118" customFormat="1" ht="30" customHeight="1" x14ac:dyDescent="0.25">
      <c r="A14" s="213" t="s">
        <v>132</v>
      </c>
      <c r="B14" s="214"/>
      <c r="C14" s="214"/>
      <c r="D14" s="214"/>
      <c r="E14" s="215"/>
      <c r="F14" s="121">
        <f>SUM(F15:F17)</f>
        <v>107662.98</v>
      </c>
    </row>
    <row r="15" spans="1:19" s="72" customFormat="1" ht="28.5" customHeight="1" x14ac:dyDescent="0.25">
      <c r="A15" s="203" t="s">
        <v>133</v>
      </c>
      <c r="B15" s="204"/>
      <c r="C15" s="204"/>
      <c r="D15" s="204"/>
      <c r="E15" s="205"/>
      <c r="F15" s="122">
        <f>101256.6+5512.18+894.2</f>
        <v>107662.98</v>
      </c>
    </row>
    <row r="16" spans="1:19" s="72" customFormat="1" ht="30" hidden="1" customHeight="1" x14ac:dyDescent="0.25">
      <c r="A16" s="203" t="s">
        <v>134</v>
      </c>
      <c r="B16" s="204"/>
      <c r="C16" s="204"/>
      <c r="D16" s="204"/>
      <c r="E16" s="205"/>
      <c r="F16" s="122"/>
    </row>
    <row r="17" spans="1:19" s="72" customFormat="1" ht="30" hidden="1" customHeight="1" x14ac:dyDescent="0.25">
      <c r="A17" s="203" t="s">
        <v>135</v>
      </c>
      <c r="B17" s="204"/>
      <c r="C17" s="204"/>
      <c r="D17" s="204"/>
      <c r="E17" s="205"/>
      <c r="F17" s="122"/>
    </row>
    <row r="18" spans="1:19" s="118" customFormat="1" ht="30" customHeight="1" x14ac:dyDescent="0.25">
      <c r="A18" s="213" t="s">
        <v>136</v>
      </c>
      <c r="B18" s="214"/>
      <c r="C18" s="214"/>
      <c r="D18" s="214"/>
      <c r="E18" s="215"/>
      <c r="F18" s="121">
        <f>SUM(F19:F21)</f>
        <v>133794.86000000002</v>
      </c>
    </row>
    <row r="19" spans="1:19" s="72" customFormat="1" ht="30" customHeight="1" x14ac:dyDescent="0.25">
      <c r="A19" s="203" t="s">
        <v>133</v>
      </c>
      <c r="B19" s="204"/>
      <c r="C19" s="204"/>
      <c r="D19" s="204"/>
      <c r="E19" s="205"/>
      <c r="F19" s="122">
        <f>894.2+132900.66</f>
        <v>133794.86000000002</v>
      </c>
    </row>
    <row r="20" spans="1:19" s="72" customFormat="1" ht="30" hidden="1" customHeight="1" x14ac:dyDescent="0.25">
      <c r="A20" s="203" t="s">
        <v>134</v>
      </c>
      <c r="B20" s="204"/>
      <c r="C20" s="204"/>
      <c r="D20" s="204"/>
      <c r="E20" s="205"/>
      <c r="F20" s="122"/>
    </row>
    <row r="21" spans="1:19" s="75" customFormat="1" ht="30" hidden="1" customHeight="1" x14ac:dyDescent="0.2">
      <c r="A21" s="203" t="s">
        <v>135</v>
      </c>
      <c r="B21" s="204"/>
      <c r="C21" s="204"/>
      <c r="D21" s="204"/>
      <c r="E21" s="205"/>
      <c r="F21" s="12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19" customFormat="1" ht="30" customHeight="1" x14ac:dyDescent="0.25">
      <c r="A22" s="213" t="s">
        <v>137</v>
      </c>
      <c r="B22" s="214"/>
      <c r="C22" s="214"/>
      <c r="D22" s="214"/>
      <c r="E22" s="215"/>
      <c r="F22" s="121">
        <f>F12+F18</f>
        <v>60799.184000000037</v>
      </c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</row>
    <row r="23" spans="1:19" s="119" customFormat="1" ht="30" customHeight="1" x14ac:dyDescent="0.25">
      <c r="A23" s="213" t="s">
        <v>138</v>
      </c>
      <c r="B23" s="214"/>
      <c r="C23" s="214"/>
      <c r="D23" s="214"/>
      <c r="E23" s="215"/>
      <c r="F23" s="121">
        <f>акт19!E55</f>
        <v>98383.218999999997</v>
      </c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</row>
    <row r="24" spans="1:19" s="119" customFormat="1" ht="30" customHeight="1" x14ac:dyDescent="0.25">
      <c r="A24" s="213" t="s">
        <v>212</v>
      </c>
      <c r="B24" s="214"/>
      <c r="C24" s="214"/>
      <c r="D24" s="214"/>
      <c r="E24" s="215"/>
      <c r="F24" s="121">
        <f>F22-F23</f>
        <v>-37584.03499999996</v>
      </c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</row>
    <row r="25" spans="1:19" s="119" customFormat="1" ht="30" customHeight="1" x14ac:dyDescent="0.25">
      <c r="A25" s="213" t="s">
        <v>142</v>
      </c>
      <c r="B25" s="214"/>
      <c r="C25" s="214"/>
      <c r="D25" s="214"/>
      <c r="E25" s="215"/>
      <c r="F25" s="120">
        <f>F13+F14-F18</f>
        <v>16049.079999999987</v>
      </c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216" t="s">
        <v>139</v>
      </c>
      <c r="B27" s="216"/>
      <c r="C27" s="216"/>
      <c r="D27" s="216"/>
    </row>
    <row r="28" spans="1:19" s="2" customFormat="1" ht="21.75" customHeight="1" x14ac:dyDescent="0.25">
      <c r="A28" s="217" t="s">
        <v>140</v>
      </c>
      <c r="B28" s="217"/>
      <c r="C28" s="217"/>
      <c r="D28" s="217"/>
    </row>
    <row r="29" spans="1:19" s="2" customFormat="1" ht="22.5" customHeight="1" x14ac:dyDescent="0.25">
      <c r="A29" s="216" t="s">
        <v>45</v>
      </c>
      <c r="B29" s="216"/>
      <c r="C29" s="216"/>
      <c r="D29" s="216"/>
    </row>
    <row r="30" spans="1:19" s="2" customFormat="1" ht="22.5" customHeight="1" x14ac:dyDescent="0.25">
      <c r="A30" s="216" t="s">
        <v>46</v>
      </c>
      <c r="B30" s="216"/>
      <c r="C30" s="216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0"/>
  <sheetViews>
    <sheetView view="pageBreakPreview" topLeftCell="A22" zoomScale="60" zoomScaleNormal="100" workbookViewId="0">
      <selection activeCell="A53" sqref="A53:XFD54"/>
    </sheetView>
  </sheetViews>
  <sheetFormatPr defaultRowHeight="15" x14ac:dyDescent="0.25"/>
  <cols>
    <col min="1" max="1" width="48.140625" style="80" customWidth="1"/>
    <col min="2" max="2" width="13.85546875" style="80" customWidth="1"/>
    <col min="3" max="3" width="19.140625" style="80" customWidth="1"/>
    <col min="4" max="4" width="17.5703125" style="80" customWidth="1"/>
    <col min="5" max="5" width="14.7109375" style="80" customWidth="1"/>
    <col min="6" max="256" width="9.140625" style="80"/>
    <col min="257" max="257" width="39.140625" style="80" customWidth="1"/>
    <col min="258" max="258" width="13.85546875" style="80" customWidth="1"/>
    <col min="259" max="259" width="19.140625" style="80" customWidth="1"/>
    <col min="260" max="260" width="17.5703125" style="80" customWidth="1"/>
    <col min="261" max="261" width="14.7109375" style="80" customWidth="1"/>
    <col min="262" max="512" width="9.140625" style="80"/>
    <col min="513" max="513" width="39.140625" style="80" customWidth="1"/>
    <col min="514" max="514" width="13.85546875" style="80" customWidth="1"/>
    <col min="515" max="515" width="19.140625" style="80" customWidth="1"/>
    <col min="516" max="516" width="17.5703125" style="80" customWidth="1"/>
    <col min="517" max="517" width="14.7109375" style="80" customWidth="1"/>
    <col min="518" max="768" width="9.140625" style="80"/>
    <col min="769" max="769" width="39.140625" style="80" customWidth="1"/>
    <col min="770" max="770" width="13.85546875" style="80" customWidth="1"/>
    <col min="771" max="771" width="19.140625" style="80" customWidth="1"/>
    <col min="772" max="772" width="17.5703125" style="80" customWidth="1"/>
    <col min="773" max="773" width="14.7109375" style="80" customWidth="1"/>
    <col min="774" max="1024" width="9.140625" style="80"/>
    <col min="1025" max="1025" width="39.140625" style="80" customWidth="1"/>
    <col min="1026" max="1026" width="13.85546875" style="80" customWidth="1"/>
    <col min="1027" max="1027" width="19.140625" style="80" customWidth="1"/>
    <col min="1028" max="1028" width="17.5703125" style="80" customWidth="1"/>
    <col min="1029" max="1029" width="14.7109375" style="80" customWidth="1"/>
    <col min="1030" max="1280" width="9.140625" style="80"/>
    <col min="1281" max="1281" width="39.140625" style="80" customWidth="1"/>
    <col min="1282" max="1282" width="13.85546875" style="80" customWidth="1"/>
    <col min="1283" max="1283" width="19.140625" style="80" customWidth="1"/>
    <col min="1284" max="1284" width="17.5703125" style="80" customWidth="1"/>
    <col min="1285" max="1285" width="14.7109375" style="80" customWidth="1"/>
    <col min="1286" max="1536" width="9.140625" style="80"/>
    <col min="1537" max="1537" width="39.140625" style="80" customWidth="1"/>
    <col min="1538" max="1538" width="13.85546875" style="80" customWidth="1"/>
    <col min="1539" max="1539" width="19.140625" style="80" customWidth="1"/>
    <col min="1540" max="1540" width="17.5703125" style="80" customWidth="1"/>
    <col min="1541" max="1541" width="14.7109375" style="80" customWidth="1"/>
    <col min="1542" max="1792" width="9.140625" style="80"/>
    <col min="1793" max="1793" width="39.140625" style="80" customWidth="1"/>
    <col min="1794" max="1794" width="13.85546875" style="80" customWidth="1"/>
    <col min="1795" max="1795" width="19.140625" style="80" customWidth="1"/>
    <col min="1796" max="1796" width="17.5703125" style="80" customWidth="1"/>
    <col min="1797" max="1797" width="14.7109375" style="80" customWidth="1"/>
    <col min="1798" max="2048" width="9.140625" style="80"/>
    <col min="2049" max="2049" width="39.140625" style="80" customWidth="1"/>
    <col min="2050" max="2050" width="13.85546875" style="80" customWidth="1"/>
    <col min="2051" max="2051" width="19.140625" style="80" customWidth="1"/>
    <col min="2052" max="2052" width="17.5703125" style="80" customWidth="1"/>
    <col min="2053" max="2053" width="14.7109375" style="80" customWidth="1"/>
    <col min="2054" max="2304" width="9.140625" style="80"/>
    <col min="2305" max="2305" width="39.140625" style="80" customWidth="1"/>
    <col min="2306" max="2306" width="13.85546875" style="80" customWidth="1"/>
    <col min="2307" max="2307" width="19.140625" style="80" customWidth="1"/>
    <col min="2308" max="2308" width="17.5703125" style="80" customWidth="1"/>
    <col min="2309" max="2309" width="14.7109375" style="80" customWidth="1"/>
    <col min="2310" max="2560" width="9.140625" style="80"/>
    <col min="2561" max="2561" width="39.140625" style="80" customWidth="1"/>
    <col min="2562" max="2562" width="13.85546875" style="80" customWidth="1"/>
    <col min="2563" max="2563" width="19.140625" style="80" customWidth="1"/>
    <col min="2564" max="2564" width="17.5703125" style="80" customWidth="1"/>
    <col min="2565" max="2565" width="14.7109375" style="80" customWidth="1"/>
    <col min="2566" max="2816" width="9.140625" style="80"/>
    <col min="2817" max="2817" width="39.140625" style="80" customWidth="1"/>
    <col min="2818" max="2818" width="13.85546875" style="80" customWidth="1"/>
    <col min="2819" max="2819" width="19.140625" style="80" customWidth="1"/>
    <col min="2820" max="2820" width="17.5703125" style="80" customWidth="1"/>
    <col min="2821" max="2821" width="14.7109375" style="80" customWidth="1"/>
    <col min="2822" max="3072" width="9.140625" style="80"/>
    <col min="3073" max="3073" width="39.140625" style="80" customWidth="1"/>
    <col min="3074" max="3074" width="13.85546875" style="80" customWidth="1"/>
    <col min="3075" max="3075" width="19.140625" style="80" customWidth="1"/>
    <col min="3076" max="3076" width="17.5703125" style="80" customWidth="1"/>
    <col min="3077" max="3077" width="14.7109375" style="80" customWidth="1"/>
    <col min="3078" max="3328" width="9.140625" style="80"/>
    <col min="3329" max="3329" width="39.140625" style="80" customWidth="1"/>
    <col min="3330" max="3330" width="13.85546875" style="80" customWidth="1"/>
    <col min="3331" max="3331" width="19.140625" style="80" customWidth="1"/>
    <col min="3332" max="3332" width="17.5703125" style="80" customWidth="1"/>
    <col min="3333" max="3333" width="14.7109375" style="80" customWidth="1"/>
    <col min="3334" max="3584" width="9.140625" style="80"/>
    <col min="3585" max="3585" width="39.140625" style="80" customWidth="1"/>
    <col min="3586" max="3586" width="13.85546875" style="80" customWidth="1"/>
    <col min="3587" max="3587" width="19.140625" style="80" customWidth="1"/>
    <col min="3588" max="3588" width="17.5703125" style="80" customWidth="1"/>
    <col min="3589" max="3589" width="14.7109375" style="80" customWidth="1"/>
    <col min="3590" max="3840" width="9.140625" style="80"/>
    <col min="3841" max="3841" width="39.140625" style="80" customWidth="1"/>
    <col min="3842" max="3842" width="13.85546875" style="80" customWidth="1"/>
    <col min="3843" max="3843" width="19.140625" style="80" customWidth="1"/>
    <col min="3844" max="3844" width="17.5703125" style="80" customWidth="1"/>
    <col min="3845" max="3845" width="14.7109375" style="80" customWidth="1"/>
    <col min="3846" max="4096" width="9.140625" style="80"/>
    <col min="4097" max="4097" width="39.140625" style="80" customWidth="1"/>
    <col min="4098" max="4098" width="13.85546875" style="80" customWidth="1"/>
    <col min="4099" max="4099" width="19.140625" style="80" customWidth="1"/>
    <col min="4100" max="4100" width="17.5703125" style="80" customWidth="1"/>
    <col min="4101" max="4101" width="14.7109375" style="80" customWidth="1"/>
    <col min="4102" max="4352" width="9.140625" style="80"/>
    <col min="4353" max="4353" width="39.140625" style="80" customWidth="1"/>
    <col min="4354" max="4354" width="13.85546875" style="80" customWidth="1"/>
    <col min="4355" max="4355" width="19.140625" style="80" customWidth="1"/>
    <col min="4356" max="4356" width="17.5703125" style="80" customWidth="1"/>
    <col min="4357" max="4357" width="14.7109375" style="80" customWidth="1"/>
    <col min="4358" max="4608" width="9.140625" style="80"/>
    <col min="4609" max="4609" width="39.140625" style="80" customWidth="1"/>
    <col min="4610" max="4610" width="13.85546875" style="80" customWidth="1"/>
    <col min="4611" max="4611" width="19.140625" style="80" customWidth="1"/>
    <col min="4612" max="4612" width="17.5703125" style="80" customWidth="1"/>
    <col min="4613" max="4613" width="14.7109375" style="80" customWidth="1"/>
    <col min="4614" max="4864" width="9.140625" style="80"/>
    <col min="4865" max="4865" width="39.140625" style="80" customWidth="1"/>
    <col min="4866" max="4866" width="13.85546875" style="80" customWidth="1"/>
    <col min="4867" max="4867" width="19.140625" style="80" customWidth="1"/>
    <col min="4868" max="4868" width="17.5703125" style="80" customWidth="1"/>
    <col min="4869" max="4869" width="14.7109375" style="80" customWidth="1"/>
    <col min="4870" max="5120" width="9.140625" style="80"/>
    <col min="5121" max="5121" width="39.140625" style="80" customWidth="1"/>
    <col min="5122" max="5122" width="13.85546875" style="80" customWidth="1"/>
    <col min="5123" max="5123" width="19.140625" style="80" customWidth="1"/>
    <col min="5124" max="5124" width="17.5703125" style="80" customWidth="1"/>
    <col min="5125" max="5125" width="14.7109375" style="80" customWidth="1"/>
    <col min="5126" max="5376" width="9.140625" style="80"/>
    <col min="5377" max="5377" width="39.140625" style="80" customWidth="1"/>
    <col min="5378" max="5378" width="13.85546875" style="80" customWidth="1"/>
    <col min="5379" max="5379" width="19.140625" style="80" customWidth="1"/>
    <col min="5380" max="5380" width="17.5703125" style="80" customWidth="1"/>
    <col min="5381" max="5381" width="14.7109375" style="80" customWidth="1"/>
    <col min="5382" max="5632" width="9.140625" style="80"/>
    <col min="5633" max="5633" width="39.140625" style="80" customWidth="1"/>
    <col min="5634" max="5634" width="13.85546875" style="80" customWidth="1"/>
    <col min="5635" max="5635" width="19.140625" style="80" customWidth="1"/>
    <col min="5636" max="5636" width="17.5703125" style="80" customWidth="1"/>
    <col min="5637" max="5637" width="14.7109375" style="80" customWidth="1"/>
    <col min="5638" max="5888" width="9.140625" style="80"/>
    <col min="5889" max="5889" width="39.140625" style="80" customWidth="1"/>
    <col min="5890" max="5890" width="13.85546875" style="80" customWidth="1"/>
    <col min="5891" max="5891" width="19.140625" style="80" customWidth="1"/>
    <col min="5892" max="5892" width="17.5703125" style="80" customWidth="1"/>
    <col min="5893" max="5893" width="14.7109375" style="80" customWidth="1"/>
    <col min="5894" max="6144" width="9.140625" style="80"/>
    <col min="6145" max="6145" width="39.140625" style="80" customWidth="1"/>
    <col min="6146" max="6146" width="13.85546875" style="80" customWidth="1"/>
    <col min="6147" max="6147" width="19.140625" style="80" customWidth="1"/>
    <col min="6148" max="6148" width="17.5703125" style="80" customWidth="1"/>
    <col min="6149" max="6149" width="14.7109375" style="80" customWidth="1"/>
    <col min="6150" max="6400" width="9.140625" style="80"/>
    <col min="6401" max="6401" width="39.140625" style="80" customWidth="1"/>
    <col min="6402" max="6402" width="13.85546875" style="80" customWidth="1"/>
    <col min="6403" max="6403" width="19.140625" style="80" customWidth="1"/>
    <col min="6404" max="6404" width="17.5703125" style="80" customWidth="1"/>
    <col min="6405" max="6405" width="14.7109375" style="80" customWidth="1"/>
    <col min="6406" max="6656" width="9.140625" style="80"/>
    <col min="6657" max="6657" width="39.140625" style="80" customWidth="1"/>
    <col min="6658" max="6658" width="13.85546875" style="80" customWidth="1"/>
    <col min="6659" max="6659" width="19.140625" style="80" customWidth="1"/>
    <col min="6660" max="6660" width="17.5703125" style="80" customWidth="1"/>
    <col min="6661" max="6661" width="14.7109375" style="80" customWidth="1"/>
    <col min="6662" max="6912" width="9.140625" style="80"/>
    <col min="6913" max="6913" width="39.140625" style="80" customWidth="1"/>
    <col min="6914" max="6914" width="13.85546875" style="80" customWidth="1"/>
    <col min="6915" max="6915" width="19.140625" style="80" customWidth="1"/>
    <col min="6916" max="6916" width="17.5703125" style="80" customWidth="1"/>
    <col min="6917" max="6917" width="14.7109375" style="80" customWidth="1"/>
    <col min="6918" max="7168" width="9.140625" style="80"/>
    <col min="7169" max="7169" width="39.140625" style="80" customWidth="1"/>
    <col min="7170" max="7170" width="13.85546875" style="80" customWidth="1"/>
    <col min="7171" max="7171" width="19.140625" style="80" customWidth="1"/>
    <col min="7172" max="7172" width="17.5703125" style="80" customWidth="1"/>
    <col min="7173" max="7173" width="14.7109375" style="80" customWidth="1"/>
    <col min="7174" max="7424" width="9.140625" style="80"/>
    <col min="7425" max="7425" width="39.140625" style="80" customWidth="1"/>
    <col min="7426" max="7426" width="13.85546875" style="80" customWidth="1"/>
    <col min="7427" max="7427" width="19.140625" style="80" customWidth="1"/>
    <col min="7428" max="7428" width="17.5703125" style="80" customWidth="1"/>
    <col min="7429" max="7429" width="14.7109375" style="80" customWidth="1"/>
    <col min="7430" max="7680" width="9.140625" style="80"/>
    <col min="7681" max="7681" width="39.140625" style="80" customWidth="1"/>
    <col min="7682" max="7682" width="13.85546875" style="80" customWidth="1"/>
    <col min="7683" max="7683" width="19.140625" style="80" customWidth="1"/>
    <col min="7684" max="7684" width="17.5703125" style="80" customWidth="1"/>
    <col min="7685" max="7685" width="14.7109375" style="80" customWidth="1"/>
    <col min="7686" max="7936" width="9.140625" style="80"/>
    <col min="7937" max="7937" width="39.140625" style="80" customWidth="1"/>
    <col min="7938" max="7938" width="13.85546875" style="80" customWidth="1"/>
    <col min="7939" max="7939" width="19.140625" style="80" customWidth="1"/>
    <col min="7940" max="7940" width="17.5703125" style="80" customWidth="1"/>
    <col min="7941" max="7941" width="14.7109375" style="80" customWidth="1"/>
    <col min="7942" max="8192" width="9.140625" style="80"/>
    <col min="8193" max="8193" width="39.140625" style="80" customWidth="1"/>
    <col min="8194" max="8194" width="13.85546875" style="80" customWidth="1"/>
    <col min="8195" max="8195" width="19.140625" style="80" customWidth="1"/>
    <col min="8196" max="8196" width="17.5703125" style="80" customWidth="1"/>
    <col min="8197" max="8197" width="14.7109375" style="80" customWidth="1"/>
    <col min="8198" max="8448" width="9.140625" style="80"/>
    <col min="8449" max="8449" width="39.140625" style="80" customWidth="1"/>
    <col min="8450" max="8450" width="13.85546875" style="80" customWidth="1"/>
    <col min="8451" max="8451" width="19.140625" style="80" customWidth="1"/>
    <col min="8452" max="8452" width="17.5703125" style="80" customWidth="1"/>
    <col min="8453" max="8453" width="14.7109375" style="80" customWidth="1"/>
    <col min="8454" max="8704" width="9.140625" style="80"/>
    <col min="8705" max="8705" width="39.140625" style="80" customWidth="1"/>
    <col min="8706" max="8706" width="13.85546875" style="80" customWidth="1"/>
    <col min="8707" max="8707" width="19.140625" style="80" customWidth="1"/>
    <col min="8708" max="8708" width="17.5703125" style="80" customWidth="1"/>
    <col min="8709" max="8709" width="14.7109375" style="80" customWidth="1"/>
    <col min="8710" max="8960" width="9.140625" style="80"/>
    <col min="8961" max="8961" width="39.140625" style="80" customWidth="1"/>
    <col min="8962" max="8962" width="13.85546875" style="80" customWidth="1"/>
    <col min="8963" max="8963" width="19.140625" style="80" customWidth="1"/>
    <col min="8964" max="8964" width="17.5703125" style="80" customWidth="1"/>
    <col min="8965" max="8965" width="14.7109375" style="80" customWidth="1"/>
    <col min="8966" max="9216" width="9.140625" style="80"/>
    <col min="9217" max="9217" width="39.140625" style="80" customWidth="1"/>
    <col min="9218" max="9218" width="13.85546875" style="80" customWidth="1"/>
    <col min="9219" max="9219" width="19.140625" style="80" customWidth="1"/>
    <col min="9220" max="9220" width="17.5703125" style="80" customWidth="1"/>
    <col min="9221" max="9221" width="14.7109375" style="80" customWidth="1"/>
    <col min="9222" max="9472" width="9.140625" style="80"/>
    <col min="9473" max="9473" width="39.140625" style="80" customWidth="1"/>
    <col min="9474" max="9474" width="13.85546875" style="80" customWidth="1"/>
    <col min="9475" max="9475" width="19.140625" style="80" customWidth="1"/>
    <col min="9476" max="9476" width="17.5703125" style="80" customWidth="1"/>
    <col min="9477" max="9477" width="14.7109375" style="80" customWidth="1"/>
    <col min="9478" max="9728" width="9.140625" style="80"/>
    <col min="9729" max="9729" width="39.140625" style="80" customWidth="1"/>
    <col min="9730" max="9730" width="13.85546875" style="80" customWidth="1"/>
    <col min="9731" max="9731" width="19.140625" style="80" customWidth="1"/>
    <col min="9732" max="9732" width="17.5703125" style="80" customWidth="1"/>
    <col min="9733" max="9733" width="14.7109375" style="80" customWidth="1"/>
    <col min="9734" max="9984" width="9.140625" style="80"/>
    <col min="9985" max="9985" width="39.140625" style="80" customWidth="1"/>
    <col min="9986" max="9986" width="13.85546875" style="80" customWidth="1"/>
    <col min="9987" max="9987" width="19.140625" style="80" customWidth="1"/>
    <col min="9988" max="9988" width="17.5703125" style="80" customWidth="1"/>
    <col min="9989" max="9989" width="14.7109375" style="80" customWidth="1"/>
    <col min="9990" max="10240" width="9.140625" style="80"/>
    <col min="10241" max="10241" width="39.140625" style="80" customWidth="1"/>
    <col min="10242" max="10242" width="13.85546875" style="80" customWidth="1"/>
    <col min="10243" max="10243" width="19.140625" style="80" customWidth="1"/>
    <col min="10244" max="10244" width="17.5703125" style="80" customWidth="1"/>
    <col min="10245" max="10245" width="14.7109375" style="80" customWidth="1"/>
    <col min="10246" max="10496" width="9.140625" style="80"/>
    <col min="10497" max="10497" width="39.140625" style="80" customWidth="1"/>
    <col min="10498" max="10498" width="13.85546875" style="80" customWidth="1"/>
    <col min="10499" max="10499" width="19.140625" style="80" customWidth="1"/>
    <col min="10500" max="10500" width="17.5703125" style="80" customWidth="1"/>
    <col min="10501" max="10501" width="14.7109375" style="80" customWidth="1"/>
    <col min="10502" max="10752" width="9.140625" style="80"/>
    <col min="10753" max="10753" width="39.140625" style="80" customWidth="1"/>
    <col min="10754" max="10754" width="13.85546875" style="80" customWidth="1"/>
    <col min="10755" max="10755" width="19.140625" style="80" customWidth="1"/>
    <col min="10756" max="10756" width="17.5703125" style="80" customWidth="1"/>
    <col min="10757" max="10757" width="14.7109375" style="80" customWidth="1"/>
    <col min="10758" max="11008" width="9.140625" style="80"/>
    <col min="11009" max="11009" width="39.140625" style="80" customWidth="1"/>
    <col min="11010" max="11010" width="13.85546875" style="80" customWidth="1"/>
    <col min="11011" max="11011" width="19.140625" style="80" customWidth="1"/>
    <col min="11012" max="11012" width="17.5703125" style="80" customWidth="1"/>
    <col min="11013" max="11013" width="14.7109375" style="80" customWidth="1"/>
    <col min="11014" max="11264" width="9.140625" style="80"/>
    <col min="11265" max="11265" width="39.140625" style="80" customWidth="1"/>
    <col min="11266" max="11266" width="13.85546875" style="80" customWidth="1"/>
    <col min="11267" max="11267" width="19.140625" style="80" customWidth="1"/>
    <col min="11268" max="11268" width="17.5703125" style="80" customWidth="1"/>
    <col min="11269" max="11269" width="14.7109375" style="80" customWidth="1"/>
    <col min="11270" max="11520" width="9.140625" style="80"/>
    <col min="11521" max="11521" width="39.140625" style="80" customWidth="1"/>
    <col min="11522" max="11522" width="13.85546875" style="80" customWidth="1"/>
    <col min="11523" max="11523" width="19.140625" style="80" customWidth="1"/>
    <col min="11524" max="11524" width="17.5703125" style="80" customWidth="1"/>
    <col min="11525" max="11525" width="14.7109375" style="80" customWidth="1"/>
    <col min="11526" max="11776" width="9.140625" style="80"/>
    <col min="11777" max="11777" width="39.140625" style="80" customWidth="1"/>
    <col min="11778" max="11778" width="13.85546875" style="80" customWidth="1"/>
    <col min="11779" max="11779" width="19.140625" style="80" customWidth="1"/>
    <col min="11780" max="11780" width="17.5703125" style="80" customWidth="1"/>
    <col min="11781" max="11781" width="14.7109375" style="80" customWidth="1"/>
    <col min="11782" max="12032" width="9.140625" style="80"/>
    <col min="12033" max="12033" width="39.140625" style="80" customWidth="1"/>
    <col min="12034" max="12034" width="13.85546875" style="80" customWidth="1"/>
    <col min="12035" max="12035" width="19.140625" style="80" customWidth="1"/>
    <col min="12036" max="12036" width="17.5703125" style="80" customWidth="1"/>
    <col min="12037" max="12037" width="14.7109375" style="80" customWidth="1"/>
    <col min="12038" max="12288" width="9.140625" style="80"/>
    <col min="12289" max="12289" width="39.140625" style="80" customWidth="1"/>
    <col min="12290" max="12290" width="13.85546875" style="80" customWidth="1"/>
    <col min="12291" max="12291" width="19.140625" style="80" customWidth="1"/>
    <col min="12292" max="12292" width="17.5703125" style="80" customWidth="1"/>
    <col min="12293" max="12293" width="14.7109375" style="80" customWidth="1"/>
    <col min="12294" max="12544" width="9.140625" style="80"/>
    <col min="12545" max="12545" width="39.140625" style="80" customWidth="1"/>
    <col min="12546" max="12546" width="13.85546875" style="80" customWidth="1"/>
    <col min="12547" max="12547" width="19.140625" style="80" customWidth="1"/>
    <col min="12548" max="12548" width="17.5703125" style="80" customWidth="1"/>
    <col min="12549" max="12549" width="14.7109375" style="80" customWidth="1"/>
    <col min="12550" max="12800" width="9.140625" style="80"/>
    <col min="12801" max="12801" width="39.140625" style="80" customWidth="1"/>
    <col min="12802" max="12802" width="13.85546875" style="80" customWidth="1"/>
    <col min="12803" max="12803" width="19.140625" style="80" customWidth="1"/>
    <col min="12804" max="12804" width="17.5703125" style="80" customWidth="1"/>
    <col min="12805" max="12805" width="14.7109375" style="80" customWidth="1"/>
    <col min="12806" max="13056" width="9.140625" style="80"/>
    <col min="13057" max="13057" width="39.140625" style="80" customWidth="1"/>
    <col min="13058" max="13058" width="13.85546875" style="80" customWidth="1"/>
    <col min="13059" max="13059" width="19.140625" style="80" customWidth="1"/>
    <col min="13060" max="13060" width="17.5703125" style="80" customWidth="1"/>
    <col min="13061" max="13061" width="14.7109375" style="80" customWidth="1"/>
    <col min="13062" max="13312" width="9.140625" style="80"/>
    <col min="13313" max="13313" width="39.140625" style="80" customWidth="1"/>
    <col min="13314" max="13314" width="13.85546875" style="80" customWidth="1"/>
    <col min="13315" max="13315" width="19.140625" style="80" customWidth="1"/>
    <col min="13316" max="13316" width="17.5703125" style="80" customWidth="1"/>
    <col min="13317" max="13317" width="14.7109375" style="80" customWidth="1"/>
    <col min="13318" max="13568" width="9.140625" style="80"/>
    <col min="13569" max="13569" width="39.140625" style="80" customWidth="1"/>
    <col min="13570" max="13570" width="13.85546875" style="80" customWidth="1"/>
    <col min="13571" max="13571" width="19.140625" style="80" customWidth="1"/>
    <col min="13572" max="13572" width="17.5703125" style="80" customWidth="1"/>
    <col min="13573" max="13573" width="14.7109375" style="80" customWidth="1"/>
    <col min="13574" max="13824" width="9.140625" style="80"/>
    <col min="13825" max="13825" width="39.140625" style="80" customWidth="1"/>
    <col min="13826" max="13826" width="13.85546875" style="80" customWidth="1"/>
    <col min="13827" max="13827" width="19.140625" style="80" customWidth="1"/>
    <col min="13828" max="13828" width="17.5703125" style="80" customWidth="1"/>
    <col min="13829" max="13829" width="14.7109375" style="80" customWidth="1"/>
    <col min="13830" max="14080" width="9.140625" style="80"/>
    <col min="14081" max="14081" width="39.140625" style="80" customWidth="1"/>
    <col min="14082" max="14082" width="13.85546875" style="80" customWidth="1"/>
    <col min="14083" max="14083" width="19.140625" style="80" customWidth="1"/>
    <col min="14084" max="14084" width="17.5703125" style="80" customWidth="1"/>
    <col min="14085" max="14085" width="14.7109375" style="80" customWidth="1"/>
    <col min="14086" max="14336" width="9.140625" style="80"/>
    <col min="14337" max="14337" width="39.140625" style="80" customWidth="1"/>
    <col min="14338" max="14338" width="13.85546875" style="80" customWidth="1"/>
    <col min="14339" max="14339" width="19.140625" style="80" customWidth="1"/>
    <col min="14340" max="14340" width="17.5703125" style="80" customWidth="1"/>
    <col min="14341" max="14341" width="14.7109375" style="80" customWidth="1"/>
    <col min="14342" max="14592" width="9.140625" style="80"/>
    <col min="14593" max="14593" width="39.140625" style="80" customWidth="1"/>
    <col min="14594" max="14594" width="13.85546875" style="80" customWidth="1"/>
    <col min="14595" max="14595" width="19.140625" style="80" customWidth="1"/>
    <col min="14596" max="14596" width="17.5703125" style="80" customWidth="1"/>
    <col min="14597" max="14597" width="14.7109375" style="80" customWidth="1"/>
    <col min="14598" max="14848" width="9.140625" style="80"/>
    <col min="14849" max="14849" width="39.140625" style="80" customWidth="1"/>
    <col min="14850" max="14850" width="13.85546875" style="80" customWidth="1"/>
    <col min="14851" max="14851" width="19.140625" style="80" customWidth="1"/>
    <col min="14852" max="14852" width="17.5703125" style="80" customWidth="1"/>
    <col min="14853" max="14853" width="14.7109375" style="80" customWidth="1"/>
    <col min="14854" max="15104" width="9.140625" style="80"/>
    <col min="15105" max="15105" width="39.140625" style="80" customWidth="1"/>
    <col min="15106" max="15106" width="13.85546875" style="80" customWidth="1"/>
    <col min="15107" max="15107" width="19.140625" style="80" customWidth="1"/>
    <col min="15108" max="15108" width="17.5703125" style="80" customWidth="1"/>
    <col min="15109" max="15109" width="14.7109375" style="80" customWidth="1"/>
    <col min="15110" max="15360" width="9.140625" style="80"/>
    <col min="15361" max="15361" width="39.140625" style="80" customWidth="1"/>
    <col min="15362" max="15362" width="13.85546875" style="80" customWidth="1"/>
    <col min="15363" max="15363" width="19.140625" style="80" customWidth="1"/>
    <col min="15364" max="15364" width="17.5703125" style="80" customWidth="1"/>
    <col min="15365" max="15365" width="14.7109375" style="80" customWidth="1"/>
    <col min="15366" max="15616" width="9.140625" style="80"/>
    <col min="15617" max="15617" width="39.140625" style="80" customWidth="1"/>
    <col min="15618" max="15618" width="13.85546875" style="80" customWidth="1"/>
    <col min="15619" max="15619" width="19.140625" style="80" customWidth="1"/>
    <col min="15620" max="15620" width="17.5703125" style="80" customWidth="1"/>
    <col min="15621" max="15621" width="14.7109375" style="80" customWidth="1"/>
    <col min="15622" max="15872" width="9.140625" style="80"/>
    <col min="15873" max="15873" width="39.140625" style="80" customWidth="1"/>
    <col min="15874" max="15874" width="13.85546875" style="80" customWidth="1"/>
    <col min="15875" max="15875" width="19.140625" style="80" customWidth="1"/>
    <col min="15876" max="15876" width="17.5703125" style="80" customWidth="1"/>
    <col min="15877" max="15877" width="14.7109375" style="80" customWidth="1"/>
    <col min="15878" max="16128" width="9.140625" style="80"/>
    <col min="16129" max="16129" width="39.140625" style="80" customWidth="1"/>
    <col min="16130" max="16130" width="13.85546875" style="80" customWidth="1"/>
    <col min="16131" max="16131" width="19.140625" style="80" customWidth="1"/>
    <col min="16132" max="16132" width="17.5703125" style="80" customWidth="1"/>
    <col min="16133" max="16133" width="14.7109375" style="80" customWidth="1"/>
    <col min="16134" max="16384" width="9.140625" style="80"/>
  </cols>
  <sheetData>
    <row r="1" spans="1:5" x14ac:dyDescent="0.25">
      <c r="A1" s="80" t="s">
        <v>169</v>
      </c>
    </row>
    <row r="2" spans="1:5" ht="15.75" customHeight="1" x14ac:dyDescent="0.25">
      <c r="B2" s="128" t="s">
        <v>207</v>
      </c>
      <c r="C2" s="131"/>
      <c r="D2" s="131"/>
    </row>
    <row r="3" spans="1:5" x14ac:dyDescent="0.25">
      <c r="B3" s="128" t="s">
        <v>170</v>
      </c>
      <c r="C3" s="129"/>
      <c r="D3" s="129"/>
    </row>
    <row r="4" spans="1:5" x14ac:dyDescent="0.25">
      <c r="B4" s="128" t="s">
        <v>171</v>
      </c>
      <c r="C4" s="129"/>
      <c r="D4" s="129"/>
    </row>
    <row r="5" spans="1:5" ht="26.25" customHeight="1" x14ac:dyDescent="0.25">
      <c r="A5" s="80" t="s">
        <v>6</v>
      </c>
      <c r="D5" s="221" t="s">
        <v>172</v>
      </c>
      <c r="E5" s="221"/>
    </row>
    <row r="7" spans="1:5" ht="28.5" customHeight="1" x14ac:dyDescent="0.25">
      <c r="A7" s="220" t="s">
        <v>206</v>
      </c>
      <c r="B7" s="220"/>
      <c r="C7" s="220"/>
      <c r="D7" s="220"/>
      <c r="E7" s="220"/>
    </row>
    <row r="8" spans="1:5" ht="31.5" customHeight="1" x14ac:dyDescent="0.25">
      <c r="A8" s="220" t="s">
        <v>204</v>
      </c>
      <c r="B8" s="220"/>
      <c r="C8" s="220"/>
      <c r="D8" s="220"/>
      <c r="E8" s="220"/>
    </row>
    <row r="9" spans="1:5" ht="27.75" customHeight="1" x14ac:dyDescent="0.25">
      <c r="A9" s="220" t="s">
        <v>205</v>
      </c>
      <c r="B9" s="220"/>
      <c r="C9" s="220"/>
      <c r="D9" s="220"/>
      <c r="E9" s="220"/>
    </row>
    <row r="10" spans="1:5" ht="5.25" customHeight="1" x14ac:dyDescent="0.25"/>
    <row r="11" spans="1:5" ht="30" customHeight="1" x14ac:dyDescent="0.25">
      <c r="A11" s="220" t="s">
        <v>208</v>
      </c>
      <c r="B11" s="220"/>
      <c r="C11" s="220"/>
      <c r="D11" s="220"/>
      <c r="E11" s="220"/>
    </row>
    <row r="12" spans="1:5" ht="29.25" customHeight="1" x14ac:dyDescent="0.25">
      <c r="A12" s="220" t="s">
        <v>209</v>
      </c>
      <c r="B12" s="220"/>
      <c r="C12" s="220"/>
      <c r="D12" s="220"/>
      <c r="E12" s="220"/>
    </row>
    <row r="13" spans="1:5" ht="28.5" customHeight="1" thickBot="1" x14ac:dyDescent="0.3">
      <c r="A13" s="220" t="s">
        <v>210</v>
      </c>
      <c r="B13" s="220"/>
      <c r="C13" s="220"/>
      <c r="D13" s="220"/>
      <c r="E13" s="220"/>
    </row>
    <row r="14" spans="1:5" ht="135" x14ac:dyDescent="0.25">
      <c r="A14" s="132" t="s">
        <v>2</v>
      </c>
      <c r="B14" s="133" t="s">
        <v>173</v>
      </c>
      <c r="C14" s="133" t="s">
        <v>0</v>
      </c>
      <c r="D14" s="133" t="s">
        <v>174</v>
      </c>
      <c r="E14" s="133" t="s">
        <v>1</v>
      </c>
    </row>
    <row r="15" spans="1:5" x14ac:dyDescent="0.25">
      <c r="A15" s="138" t="s">
        <v>8</v>
      </c>
      <c r="B15" s="134"/>
      <c r="C15" s="134"/>
      <c r="D15" s="134"/>
      <c r="E15" s="134"/>
    </row>
    <row r="16" spans="1:5" x14ac:dyDescent="0.25">
      <c r="A16" s="135" t="s">
        <v>57</v>
      </c>
      <c r="B16" s="136" t="s">
        <v>22</v>
      </c>
      <c r="C16" s="136" t="s">
        <v>11</v>
      </c>
      <c r="D16" s="149">
        <v>0.13</v>
      </c>
      <c r="E16" s="136">
        <v>1869.35</v>
      </c>
    </row>
    <row r="17" spans="1:5" ht="30" customHeight="1" x14ac:dyDescent="0.25">
      <c r="A17" s="138" t="s">
        <v>175</v>
      </c>
      <c r="B17" s="134"/>
      <c r="C17" s="134"/>
      <c r="D17" s="149"/>
      <c r="E17" s="134"/>
    </row>
    <row r="18" spans="1:5" ht="30" x14ac:dyDescent="0.25">
      <c r="A18" s="135" t="s">
        <v>176</v>
      </c>
      <c r="B18" s="136" t="s">
        <v>161</v>
      </c>
      <c r="C18" s="136" t="s">
        <v>12</v>
      </c>
      <c r="D18" s="149">
        <f>E18</f>
        <v>44729.73</v>
      </c>
      <c r="E18" s="136">
        <v>44729.73</v>
      </c>
    </row>
    <row r="19" spans="1:5" x14ac:dyDescent="0.25">
      <c r="A19" s="135" t="s">
        <v>177</v>
      </c>
      <c r="B19" s="136" t="s">
        <v>161</v>
      </c>
      <c r="C19" s="136" t="s">
        <v>12</v>
      </c>
      <c r="D19" s="149">
        <f>E19</f>
        <v>815</v>
      </c>
      <c r="E19" s="136">
        <v>815</v>
      </c>
    </row>
    <row r="20" spans="1:5" x14ac:dyDescent="0.25">
      <c r="A20" s="138" t="s">
        <v>178</v>
      </c>
      <c r="B20" s="134"/>
      <c r="C20" s="134"/>
      <c r="D20" s="149"/>
      <c r="E20" s="134"/>
    </row>
    <row r="21" spans="1:5" x14ac:dyDescent="0.25">
      <c r="A21" s="135" t="s">
        <v>179</v>
      </c>
      <c r="B21" s="136" t="s">
        <v>23</v>
      </c>
      <c r="C21" s="136" t="s">
        <v>13</v>
      </c>
      <c r="D21" s="149">
        <f>E21</f>
        <v>250</v>
      </c>
      <c r="E21" s="136">
        <v>250</v>
      </c>
    </row>
    <row r="22" spans="1:5" ht="28.5" x14ac:dyDescent="0.25">
      <c r="A22" s="138" t="s">
        <v>180</v>
      </c>
      <c r="B22" s="134"/>
      <c r="C22" s="134"/>
      <c r="D22" s="149"/>
      <c r="E22" s="134"/>
    </row>
    <row r="23" spans="1:5" ht="30" x14ac:dyDescent="0.25">
      <c r="A23" s="135" t="s">
        <v>181</v>
      </c>
      <c r="B23" s="136">
        <v>0.01</v>
      </c>
      <c r="C23" s="136" t="s">
        <v>18</v>
      </c>
      <c r="D23" s="149">
        <f t="shared" ref="D23:D48" si="0">E23/B23</f>
        <v>12933.000000000002</v>
      </c>
      <c r="E23" s="136">
        <v>129.33000000000001</v>
      </c>
    </row>
    <row r="24" spans="1:5" ht="30" x14ac:dyDescent="0.25">
      <c r="A24" s="135" t="s">
        <v>182</v>
      </c>
      <c r="B24" s="136">
        <v>1</v>
      </c>
      <c r="C24" s="136" t="s">
        <v>13</v>
      </c>
      <c r="D24" s="149">
        <f t="shared" si="0"/>
        <v>647.61</v>
      </c>
      <c r="E24" s="136">
        <v>647.61</v>
      </c>
    </row>
    <row r="25" spans="1:5" ht="30" x14ac:dyDescent="0.25">
      <c r="A25" s="135" t="s">
        <v>183</v>
      </c>
      <c r="B25" s="136">
        <v>3.5000000000000003E-2</v>
      </c>
      <c r="C25" s="136" t="s">
        <v>184</v>
      </c>
      <c r="D25" s="149">
        <f t="shared" si="0"/>
        <v>21539.142857142855</v>
      </c>
      <c r="E25" s="136">
        <v>753.87</v>
      </c>
    </row>
    <row r="26" spans="1:5" ht="30" x14ac:dyDescent="0.25">
      <c r="A26" s="135" t="s">
        <v>185</v>
      </c>
      <c r="B26" s="136">
        <v>1</v>
      </c>
      <c r="C26" s="136" t="s">
        <v>13</v>
      </c>
      <c r="D26" s="149">
        <f t="shared" si="0"/>
        <v>303.61</v>
      </c>
      <c r="E26" s="136">
        <v>303.61</v>
      </c>
    </row>
    <row r="27" spans="1:5" x14ac:dyDescent="0.25">
      <c r="A27" s="135" t="s">
        <v>186</v>
      </c>
      <c r="B27" s="136">
        <v>0.01</v>
      </c>
      <c r="C27" s="136" t="s">
        <v>18</v>
      </c>
      <c r="D27" s="149">
        <f t="shared" si="0"/>
        <v>255744</v>
      </c>
      <c r="E27" s="136">
        <v>2557.44</v>
      </c>
    </row>
    <row r="28" spans="1:5" x14ac:dyDescent="0.25">
      <c r="A28" s="135" t="s">
        <v>152</v>
      </c>
      <c r="B28" s="136">
        <v>1</v>
      </c>
      <c r="C28" s="136" t="s">
        <v>153</v>
      </c>
      <c r="D28" s="149">
        <f t="shared" si="0"/>
        <v>91.38</v>
      </c>
      <c r="E28" s="136">
        <v>91.38</v>
      </c>
    </row>
    <row r="29" spans="1:5" x14ac:dyDescent="0.25">
      <c r="A29" s="135" t="s">
        <v>61</v>
      </c>
      <c r="B29" s="136">
        <v>1</v>
      </c>
      <c r="C29" s="136" t="s">
        <v>14</v>
      </c>
      <c r="D29" s="149">
        <f t="shared" si="0"/>
        <v>907.5</v>
      </c>
      <c r="E29" s="136">
        <v>907.5</v>
      </c>
    </row>
    <row r="30" spans="1:5" ht="30" x14ac:dyDescent="0.25">
      <c r="A30" s="135" t="s">
        <v>85</v>
      </c>
      <c r="B30" s="136">
        <v>1</v>
      </c>
      <c r="C30" s="136" t="s">
        <v>86</v>
      </c>
      <c r="D30" s="149">
        <f t="shared" si="0"/>
        <v>665.19</v>
      </c>
      <c r="E30" s="136">
        <v>665.19</v>
      </c>
    </row>
    <row r="31" spans="1:5" ht="30" x14ac:dyDescent="0.25">
      <c r="A31" s="135" t="s">
        <v>187</v>
      </c>
      <c r="B31" s="136">
        <v>1</v>
      </c>
      <c r="C31" s="136" t="s">
        <v>13</v>
      </c>
      <c r="D31" s="149">
        <f t="shared" si="0"/>
        <v>150.94</v>
      </c>
      <c r="E31" s="136">
        <v>150.94</v>
      </c>
    </row>
    <row r="32" spans="1:5" ht="30" x14ac:dyDescent="0.25">
      <c r="A32" s="135" t="s">
        <v>188</v>
      </c>
      <c r="B32" s="136">
        <v>1</v>
      </c>
      <c r="C32" s="136" t="s">
        <v>189</v>
      </c>
      <c r="D32" s="149">
        <f t="shared" si="0"/>
        <v>551.32000000000005</v>
      </c>
      <c r="E32" s="136">
        <v>551.32000000000005</v>
      </c>
    </row>
    <row r="33" spans="1:5" ht="30" x14ac:dyDescent="0.25">
      <c r="A33" s="135" t="s">
        <v>63</v>
      </c>
      <c r="B33" s="136">
        <v>0.1</v>
      </c>
      <c r="C33" s="136" t="s">
        <v>16</v>
      </c>
      <c r="D33" s="149">
        <f t="shared" si="0"/>
        <v>1791.3</v>
      </c>
      <c r="E33" s="136">
        <v>179.13</v>
      </c>
    </row>
    <row r="34" spans="1:5" ht="30" x14ac:dyDescent="0.25">
      <c r="A34" s="135" t="s">
        <v>65</v>
      </c>
      <c r="B34" s="136">
        <v>1.7010000000000001</v>
      </c>
      <c r="C34" s="136" t="s">
        <v>16</v>
      </c>
      <c r="D34" s="149">
        <f t="shared" si="0"/>
        <v>1821.2874779541446</v>
      </c>
      <c r="E34" s="136">
        <v>3098.01</v>
      </c>
    </row>
    <row r="35" spans="1:5" ht="30" x14ac:dyDescent="0.25">
      <c r="A35" s="135" t="s">
        <v>67</v>
      </c>
      <c r="B35" s="136">
        <v>1</v>
      </c>
      <c r="C35" s="136" t="s">
        <v>14</v>
      </c>
      <c r="D35" s="149">
        <f t="shared" si="0"/>
        <v>549.39</v>
      </c>
      <c r="E35" s="136">
        <v>549.39</v>
      </c>
    </row>
    <row r="36" spans="1:5" ht="30" x14ac:dyDescent="0.25">
      <c r="A36" s="135" t="s">
        <v>69</v>
      </c>
      <c r="B36" s="136">
        <v>4</v>
      </c>
      <c r="C36" s="136" t="s">
        <v>19</v>
      </c>
      <c r="D36" s="149">
        <f t="shared" si="0"/>
        <v>225.345</v>
      </c>
      <c r="E36" s="136">
        <v>901.38</v>
      </c>
    </row>
    <row r="37" spans="1:5" x14ac:dyDescent="0.25">
      <c r="A37" s="135" t="s">
        <v>106</v>
      </c>
      <c r="B37" s="136">
        <v>1</v>
      </c>
      <c r="C37" s="136" t="s">
        <v>14</v>
      </c>
      <c r="D37" s="149">
        <f t="shared" si="0"/>
        <v>1343.46</v>
      </c>
      <c r="E37" s="136">
        <v>1343.46</v>
      </c>
    </row>
    <row r="38" spans="1:5" x14ac:dyDescent="0.25">
      <c r="A38" s="135" t="s">
        <v>155</v>
      </c>
      <c r="B38" s="136">
        <v>1</v>
      </c>
      <c r="C38" s="136" t="s">
        <v>153</v>
      </c>
      <c r="D38" s="149">
        <f t="shared" si="0"/>
        <v>73.400000000000006</v>
      </c>
      <c r="E38" s="136">
        <v>73.400000000000006</v>
      </c>
    </row>
    <row r="39" spans="1:5" x14ac:dyDescent="0.25">
      <c r="A39" s="135" t="s">
        <v>70</v>
      </c>
      <c r="B39" s="136">
        <v>1</v>
      </c>
      <c r="C39" s="136" t="s">
        <v>13</v>
      </c>
      <c r="D39" s="149">
        <f t="shared" si="0"/>
        <v>3894.78</v>
      </c>
      <c r="E39" s="136">
        <v>3894.78</v>
      </c>
    </row>
    <row r="40" spans="1:5" x14ac:dyDescent="0.25">
      <c r="A40" s="135" t="s">
        <v>88</v>
      </c>
      <c r="B40" s="136">
        <v>1</v>
      </c>
      <c r="C40" s="136" t="s">
        <v>14</v>
      </c>
      <c r="D40" s="149">
        <f t="shared" si="0"/>
        <v>6066.4</v>
      </c>
      <c r="E40" s="136">
        <v>6066.4</v>
      </c>
    </row>
    <row r="41" spans="1:5" ht="30" x14ac:dyDescent="0.25">
      <c r="A41" s="135" t="s">
        <v>190</v>
      </c>
      <c r="B41" s="136">
        <v>1</v>
      </c>
      <c r="C41" s="136" t="s">
        <v>20</v>
      </c>
      <c r="D41" s="149">
        <f t="shared" si="0"/>
        <v>1174.1099999999999</v>
      </c>
      <c r="E41" s="136">
        <v>1174.1099999999999</v>
      </c>
    </row>
    <row r="42" spans="1:5" ht="30" x14ac:dyDescent="0.25">
      <c r="A42" s="135" t="s">
        <v>191</v>
      </c>
      <c r="B42" s="136">
        <v>1</v>
      </c>
      <c r="C42" s="136" t="s">
        <v>20</v>
      </c>
      <c r="D42" s="149">
        <f t="shared" si="0"/>
        <v>604.44000000000005</v>
      </c>
      <c r="E42" s="136">
        <v>604.44000000000005</v>
      </c>
    </row>
    <row r="43" spans="1:5" x14ac:dyDescent="0.25">
      <c r="A43" s="135" t="s">
        <v>72</v>
      </c>
      <c r="B43" s="136">
        <v>33</v>
      </c>
      <c r="C43" s="136" t="s">
        <v>20</v>
      </c>
      <c r="D43" s="149">
        <f t="shared" si="0"/>
        <v>271.4278787878788</v>
      </c>
      <c r="E43" s="136">
        <v>8957.1200000000008</v>
      </c>
    </row>
    <row r="44" spans="1:5" ht="28.5" x14ac:dyDescent="0.25">
      <c r="A44" s="138" t="s">
        <v>192</v>
      </c>
      <c r="B44" s="134"/>
      <c r="C44" s="134"/>
      <c r="D44" s="149"/>
      <c r="E44" s="134"/>
    </row>
    <row r="45" spans="1:5" x14ac:dyDescent="0.25">
      <c r="A45" s="135" t="s">
        <v>108</v>
      </c>
      <c r="B45" s="136">
        <v>7.6999999999999999E-2</v>
      </c>
      <c r="C45" s="136" t="s">
        <v>99</v>
      </c>
      <c r="D45" s="149">
        <f t="shared" si="0"/>
        <v>1398.7012987012988</v>
      </c>
      <c r="E45" s="136">
        <v>107.7</v>
      </c>
    </row>
    <row r="46" spans="1:5" x14ac:dyDescent="0.25">
      <c r="A46" s="135" t="s">
        <v>193</v>
      </c>
      <c r="B46" s="136">
        <v>0.2</v>
      </c>
      <c r="C46" s="136" t="s">
        <v>145</v>
      </c>
      <c r="D46" s="149">
        <f t="shared" si="0"/>
        <v>1416.25</v>
      </c>
      <c r="E46" s="136">
        <v>283.25</v>
      </c>
    </row>
    <row r="47" spans="1:5" ht="30" x14ac:dyDescent="0.25">
      <c r="A47" s="135" t="s">
        <v>74</v>
      </c>
      <c r="B47" s="136">
        <v>0.85</v>
      </c>
      <c r="C47" s="136" t="s">
        <v>16</v>
      </c>
      <c r="D47" s="149">
        <f t="shared" si="0"/>
        <v>1814.1176470588236</v>
      </c>
      <c r="E47" s="136">
        <v>1542</v>
      </c>
    </row>
    <row r="48" spans="1:5" ht="30" x14ac:dyDescent="0.25">
      <c r="A48" s="135" t="s">
        <v>156</v>
      </c>
      <c r="B48" s="136">
        <v>0.84899999999999998</v>
      </c>
      <c r="C48" s="136" t="s">
        <v>16</v>
      </c>
      <c r="D48" s="149">
        <f t="shared" si="0"/>
        <v>1842.9446407538283</v>
      </c>
      <c r="E48" s="136">
        <v>1564.66</v>
      </c>
    </row>
    <row r="49" spans="1:7" ht="28.5" x14ac:dyDescent="0.25">
      <c r="A49" s="138" t="s">
        <v>39</v>
      </c>
      <c r="B49" s="134"/>
      <c r="C49" s="134"/>
      <c r="D49" s="149"/>
      <c r="E49" s="134"/>
    </row>
    <row r="50" spans="1:7" ht="30" x14ac:dyDescent="0.25">
      <c r="A50" s="135" t="s">
        <v>60</v>
      </c>
      <c r="B50" s="136" t="s">
        <v>200</v>
      </c>
      <c r="C50" s="136" t="s">
        <v>11</v>
      </c>
      <c r="D50" s="149">
        <f>E50</f>
        <v>3783.59</v>
      </c>
      <c r="E50" s="136">
        <v>3783.59</v>
      </c>
    </row>
    <row r="51" spans="1:7" ht="28.5" x14ac:dyDescent="0.25">
      <c r="A51" s="138" t="s">
        <v>194</v>
      </c>
      <c r="B51" s="134"/>
      <c r="C51" s="134"/>
      <c r="D51" s="149"/>
      <c r="E51" s="134"/>
    </row>
    <row r="52" spans="1:7" x14ac:dyDescent="0.25">
      <c r="A52" s="135" t="s">
        <v>195</v>
      </c>
      <c r="B52" s="136" t="s">
        <v>23</v>
      </c>
      <c r="C52" s="136" t="s">
        <v>11</v>
      </c>
      <c r="D52" s="149">
        <f>E52</f>
        <v>894.2</v>
      </c>
      <c r="E52" s="136">
        <v>894.2</v>
      </c>
    </row>
    <row r="53" spans="1:7" s="142" customFormat="1" ht="14.25" x14ac:dyDescent="0.2">
      <c r="A53" s="139" t="s">
        <v>10</v>
      </c>
      <c r="B53" s="140"/>
      <c r="C53" s="140"/>
      <c r="D53" s="150"/>
      <c r="E53" s="141"/>
      <c r="G53" s="143"/>
    </row>
    <row r="54" spans="1:7" s="111" customFormat="1" x14ac:dyDescent="0.25">
      <c r="A54" s="144" t="s">
        <v>79</v>
      </c>
      <c r="B54" s="145" t="s">
        <v>22</v>
      </c>
      <c r="C54" s="145" t="s">
        <v>11</v>
      </c>
      <c r="D54" s="151">
        <f>E54</f>
        <v>8943.9290000000001</v>
      </c>
      <c r="E54" s="146">
        <f>SUM(E16:E52)*10%</f>
        <v>8943.9290000000001</v>
      </c>
      <c r="G54" s="147"/>
    </row>
    <row r="55" spans="1:7" ht="12" customHeight="1" x14ac:dyDescent="0.25">
      <c r="A55" s="148" t="s">
        <v>25</v>
      </c>
      <c r="B55" s="136"/>
      <c r="C55" s="136"/>
      <c r="D55" s="136"/>
      <c r="E55" s="152">
        <f>SUM(E16:E54)</f>
        <v>98383.218999999997</v>
      </c>
    </row>
    <row r="58" spans="1:7" ht="39.75" customHeight="1" x14ac:dyDescent="0.25">
      <c r="A58" s="220" t="s">
        <v>201</v>
      </c>
      <c r="B58" s="220"/>
      <c r="C58" s="220"/>
      <c r="D58" s="220"/>
      <c r="E58" s="220"/>
    </row>
    <row r="59" spans="1:7" ht="27.75" customHeight="1" x14ac:dyDescent="0.25">
      <c r="A59" s="220" t="s">
        <v>196</v>
      </c>
      <c r="B59" s="220"/>
      <c r="C59" s="220"/>
      <c r="D59" s="220"/>
      <c r="E59" s="220"/>
    </row>
    <row r="60" spans="1:7" ht="24" customHeight="1" x14ac:dyDescent="0.25">
      <c r="A60" s="220" t="s">
        <v>197</v>
      </c>
      <c r="B60" s="220"/>
      <c r="C60" s="220"/>
      <c r="D60" s="220"/>
      <c r="E60" s="220"/>
    </row>
    <row r="61" spans="1:7" ht="30.75" customHeight="1" x14ac:dyDescent="0.25">
      <c r="A61" s="220" t="s">
        <v>198</v>
      </c>
      <c r="B61" s="220"/>
      <c r="C61" s="220"/>
      <c r="D61" s="220"/>
      <c r="E61" s="220"/>
    </row>
    <row r="63" spans="1:7" ht="9.75" customHeight="1" x14ac:dyDescent="0.25">
      <c r="B63" s="131"/>
      <c r="C63" s="131"/>
      <c r="D63" s="131"/>
    </row>
    <row r="64" spans="1:7" ht="29.25" customHeight="1" x14ac:dyDescent="0.25">
      <c r="A64" s="130" t="s">
        <v>199</v>
      </c>
    </row>
    <row r="65" spans="1:4" ht="18" customHeight="1" x14ac:dyDescent="0.25">
      <c r="A65" s="137" t="s">
        <v>202</v>
      </c>
    </row>
    <row r="66" spans="1:4" ht="12" customHeight="1" x14ac:dyDescent="0.25">
      <c r="B66" s="129"/>
      <c r="D66" s="129" t="s">
        <v>27</v>
      </c>
    </row>
    <row r="68" spans="1:4" x14ac:dyDescent="0.25">
      <c r="A68" s="130" t="s">
        <v>203</v>
      </c>
    </row>
    <row r="69" spans="1:4" ht="14.25" customHeight="1" x14ac:dyDescent="0.25">
      <c r="B69" s="129"/>
      <c r="D69" s="129" t="s">
        <v>27</v>
      </c>
    </row>
    <row r="70" spans="1:4" ht="11.25" customHeight="1" x14ac:dyDescent="0.25"/>
  </sheetData>
  <mergeCells count="11">
    <mergeCell ref="A58:E58"/>
    <mergeCell ref="A59:E59"/>
    <mergeCell ref="A60:E60"/>
    <mergeCell ref="A61:E61"/>
    <mergeCell ref="D5:E5"/>
    <mergeCell ref="A7:E7"/>
    <mergeCell ref="A8:E8"/>
    <mergeCell ref="A9:E9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zoomScaleNormal="100" workbookViewId="0">
      <selection activeCell="A7"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7" t="s">
        <v>213</v>
      </c>
      <c r="B1" s="197"/>
      <c r="C1" s="197"/>
      <c r="D1" s="197"/>
      <c r="E1" s="197"/>
      <c r="F1" s="197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214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206" t="s">
        <v>120</v>
      </c>
      <c r="B5" s="206"/>
      <c r="C5" s="206"/>
      <c r="D5" s="206"/>
      <c r="E5" s="206"/>
      <c r="F5" s="20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14" t="s">
        <v>121</v>
      </c>
      <c r="B6" s="115">
        <v>4</v>
      </c>
      <c r="C6" s="114" t="s">
        <v>122</v>
      </c>
      <c r="D6" s="127">
        <v>1198.3</v>
      </c>
      <c r="E6" s="114" t="s">
        <v>123</v>
      </c>
      <c r="F6" s="117">
        <v>586.79999999999995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207"/>
      <c r="R6" s="208"/>
      <c r="S6" s="59"/>
    </row>
    <row r="7" spans="1:19" s="62" customFormat="1" ht="32.25" customHeight="1" x14ac:dyDescent="0.25">
      <c r="A7" s="114" t="s">
        <v>124</v>
      </c>
      <c r="B7" s="115">
        <v>2</v>
      </c>
      <c r="C7" s="114" t="s">
        <v>125</v>
      </c>
      <c r="D7" s="127">
        <v>0</v>
      </c>
      <c r="E7" s="114" t="s">
        <v>126</v>
      </c>
      <c r="F7" s="117">
        <v>378.8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207"/>
      <c r="R7" s="209"/>
      <c r="S7" s="61"/>
    </row>
    <row r="8" spans="1:19" s="62" customFormat="1" ht="33.75" customHeight="1" x14ac:dyDescent="0.25">
      <c r="A8" s="154" t="s">
        <v>127</v>
      </c>
      <c r="B8" s="115">
        <v>8</v>
      </c>
      <c r="C8" s="114" t="s">
        <v>128</v>
      </c>
      <c r="D8" s="117">
        <v>136.9</v>
      </c>
      <c r="E8" s="114" t="s">
        <v>129</v>
      </c>
      <c r="F8" s="117">
        <v>335.5</v>
      </c>
      <c r="G8" s="51"/>
      <c r="H8" s="53"/>
      <c r="I8" s="54"/>
      <c r="J8" s="55"/>
      <c r="K8" s="153"/>
      <c r="L8" s="57"/>
      <c r="M8" s="57"/>
      <c r="N8" s="57"/>
      <c r="O8" s="57"/>
      <c r="P8" s="58"/>
      <c r="Q8" s="207"/>
      <c r="R8" s="208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53"/>
      <c r="L9" s="57"/>
      <c r="M9" s="57"/>
      <c r="N9" s="57"/>
      <c r="O9" s="57"/>
      <c r="P9" s="51"/>
      <c r="Q9" s="153"/>
      <c r="R9" s="154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5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10" t="s">
        <v>130</v>
      </c>
      <c r="B11" s="211"/>
      <c r="C11" s="211"/>
      <c r="D11" s="211"/>
      <c r="E11" s="212"/>
      <c r="F11" s="73" t="s">
        <v>131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8" customFormat="1" ht="30" customHeight="1" x14ac:dyDescent="0.25">
      <c r="A12" s="213" t="s">
        <v>211</v>
      </c>
      <c r="B12" s="214"/>
      <c r="C12" s="214"/>
      <c r="D12" s="214"/>
      <c r="E12" s="215"/>
      <c r="F12" s="120">
        <v>-37584.03499999996</v>
      </c>
    </row>
    <row r="13" spans="1:19" s="118" customFormat="1" ht="30" customHeight="1" x14ac:dyDescent="0.25">
      <c r="A13" s="213" t="s">
        <v>141</v>
      </c>
      <c r="B13" s="214"/>
      <c r="C13" s="214"/>
      <c r="D13" s="214"/>
      <c r="E13" s="215"/>
      <c r="F13" s="120">
        <v>16049.079999999987</v>
      </c>
    </row>
    <row r="14" spans="1:19" s="118" customFormat="1" ht="30" customHeight="1" x14ac:dyDescent="0.25">
      <c r="A14" s="213" t="s">
        <v>132</v>
      </c>
      <c r="B14" s="214"/>
      <c r="C14" s="214"/>
      <c r="D14" s="214"/>
      <c r="E14" s="215"/>
      <c r="F14" s="121">
        <f>SUM(F15:F17)</f>
        <v>115036.8</v>
      </c>
    </row>
    <row r="15" spans="1:19" s="72" customFormat="1" ht="28.5" customHeight="1" x14ac:dyDescent="0.25">
      <c r="A15" s="203" t="s">
        <v>133</v>
      </c>
      <c r="B15" s="204"/>
      <c r="C15" s="204"/>
      <c r="D15" s="204"/>
      <c r="E15" s="205"/>
      <c r="F15" s="122">
        <v>115036.8</v>
      </c>
    </row>
    <row r="16" spans="1:19" s="72" customFormat="1" ht="30" hidden="1" customHeight="1" x14ac:dyDescent="0.25">
      <c r="A16" s="203" t="s">
        <v>134</v>
      </c>
      <c r="B16" s="204"/>
      <c r="C16" s="204"/>
      <c r="D16" s="204"/>
      <c r="E16" s="205"/>
      <c r="F16" s="122"/>
    </row>
    <row r="17" spans="1:19" s="72" customFormat="1" ht="30" hidden="1" customHeight="1" x14ac:dyDescent="0.25">
      <c r="A17" s="203" t="s">
        <v>135</v>
      </c>
      <c r="B17" s="204"/>
      <c r="C17" s="204"/>
      <c r="D17" s="204"/>
      <c r="E17" s="205"/>
      <c r="F17" s="122"/>
    </row>
    <row r="18" spans="1:19" s="118" customFormat="1" ht="30" customHeight="1" x14ac:dyDescent="0.25">
      <c r="A18" s="213" t="s">
        <v>136</v>
      </c>
      <c r="B18" s="214"/>
      <c r="C18" s="214"/>
      <c r="D18" s="214"/>
      <c r="E18" s="215"/>
      <c r="F18" s="121">
        <f>SUM(F19:F21)</f>
        <v>114499.19</v>
      </c>
    </row>
    <row r="19" spans="1:19" s="72" customFormat="1" ht="30" customHeight="1" x14ac:dyDescent="0.25">
      <c r="A19" s="203" t="s">
        <v>133</v>
      </c>
      <c r="B19" s="204"/>
      <c r="C19" s="204"/>
      <c r="D19" s="204"/>
      <c r="E19" s="205"/>
      <c r="F19" s="122">
        <v>114499.19</v>
      </c>
    </row>
    <row r="20" spans="1:19" s="72" customFormat="1" ht="30" hidden="1" customHeight="1" x14ac:dyDescent="0.25">
      <c r="A20" s="203" t="s">
        <v>134</v>
      </c>
      <c r="B20" s="204"/>
      <c r="C20" s="204"/>
      <c r="D20" s="204"/>
      <c r="E20" s="205"/>
      <c r="F20" s="122"/>
    </row>
    <row r="21" spans="1:19" s="75" customFormat="1" ht="30" hidden="1" customHeight="1" x14ac:dyDescent="0.2">
      <c r="A21" s="203" t="s">
        <v>135</v>
      </c>
      <c r="B21" s="204"/>
      <c r="C21" s="204"/>
      <c r="D21" s="204"/>
      <c r="E21" s="205"/>
      <c r="F21" s="12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19" customFormat="1" ht="30" customHeight="1" x14ac:dyDescent="0.25">
      <c r="A22" s="213" t="s">
        <v>137</v>
      </c>
      <c r="B22" s="214"/>
      <c r="C22" s="214"/>
      <c r="D22" s="214"/>
      <c r="E22" s="215"/>
      <c r="F22" s="121">
        <f>F12+F18</f>
        <v>76915.155000000042</v>
      </c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</row>
    <row r="23" spans="1:19" s="119" customFormat="1" ht="30" customHeight="1" x14ac:dyDescent="0.25">
      <c r="A23" s="213" t="s">
        <v>138</v>
      </c>
      <c r="B23" s="214"/>
      <c r="C23" s="214"/>
      <c r="D23" s="214"/>
      <c r="E23" s="215"/>
      <c r="F23" s="121">
        <f>Лист1!E58</f>
        <v>112720.54199999999</v>
      </c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</row>
    <row r="24" spans="1:19" s="119" customFormat="1" ht="30" customHeight="1" x14ac:dyDescent="0.25">
      <c r="A24" s="213" t="s">
        <v>212</v>
      </c>
      <c r="B24" s="214"/>
      <c r="C24" s="214"/>
      <c r="D24" s="214"/>
      <c r="E24" s="215"/>
      <c r="F24" s="121">
        <f>F22-F23</f>
        <v>-35805.386999999944</v>
      </c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</row>
    <row r="25" spans="1:19" s="119" customFormat="1" ht="30" customHeight="1" x14ac:dyDescent="0.25">
      <c r="A25" s="213" t="s">
        <v>142</v>
      </c>
      <c r="B25" s="214"/>
      <c r="C25" s="214"/>
      <c r="D25" s="214"/>
      <c r="E25" s="215"/>
      <c r="F25" s="120">
        <f>F13+F14-F18</f>
        <v>16586.690000000002</v>
      </c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216" t="s">
        <v>139</v>
      </c>
      <c r="B27" s="216"/>
      <c r="C27" s="216"/>
      <c r="D27" s="216"/>
    </row>
    <row r="28" spans="1:19" s="2" customFormat="1" ht="21.75" customHeight="1" x14ac:dyDescent="0.25">
      <c r="A28" s="217" t="s">
        <v>140</v>
      </c>
      <c r="B28" s="217"/>
      <c r="C28" s="217"/>
      <c r="D28" s="217"/>
    </row>
    <row r="29" spans="1:19" s="2" customFormat="1" ht="22.5" customHeight="1" x14ac:dyDescent="0.25">
      <c r="A29" s="216" t="s">
        <v>45</v>
      </c>
      <c r="B29" s="216"/>
      <c r="C29" s="216"/>
      <c r="D29" s="216"/>
    </row>
    <row r="30" spans="1:19" s="2" customFormat="1" ht="22.5" customHeight="1" x14ac:dyDescent="0.25">
      <c r="A30" s="216" t="s">
        <v>46</v>
      </c>
      <c r="B30" s="216"/>
      <c r="C30" s="216"/>
      <c r="D30" s="4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3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140625" style="156" customWidth="1"/>
    <col min="2" max="2" width="13.85546875" style="156" customWidth="1"/>
    <col min="3" max="3" width="10" style="156" customWidth="1"/>
    <col min="4" max="4" width="17.5703125" style="156" customWidth="1"/>
    <col min="5" max="5" width="14.7109375" style="156" customWidth="1"/>
    <col min="6" max="255" width="8.140625" style="156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56" customFormat="1" ht="23.25" customHeight="1" x14ac:dyDescent="0.25">
      <c r="A1" s="222"/>
      <c r="B1" s="222"/>
      <c r="C1" s="222"/>
      <c r="D1" s="222"/>
      <c r="E1" s="222"/>
    </row>
    <row r="2" spans="1:5" s="156" customFormat="1" x14ac:dyDescent="0.25">
      <c r="A2" s="222" t="s">
        <v>169</v>
      </c>
      <c r="B2" s="222"/>
      <c r="C2" s="222"/>
      <c r="D2" s="222"/>
      <c r="E2" s="222"/>
    </row>
    <row r="3" spans="1:5" s="156" customFormat="1" ht="15.75" customHeight="1" x14ac:dyDescent="0.25">
      <c r="B3" s="222" t="s">
        <v>207</v>
      </c>
      <c r="C3" s="222"/>
      <c r="D3" s="222"/>
      <c r="E3" s="222"/>
    </row>
    <row r="4" spans="1:5" s="156" customFormat="1" x14ac:dyDescent="0.25">
      <c r="A4" s="223" t="s">
        <v>170</v>
      </c>
      <c r="B4" s="223"/>
      <c r="C4" s="223"/>
      <c r="D4" s="223"/>
      <c r="E4" s="223"/>
    </row>
    <row r="5" spans="1:5" s="156" customFormat="1" x14ac:dyDescent="0.25">
      <c r="A5" s="223" t="s">
        <v>171</v>
      </c>
      <c r="B5" s="223"/>
      <c r="C5" s="223"/>
      <c r="D5" s="223"/>
      <c r="E5" s="223"/>
    </row>
    <row r="6" spans="1:5" s="156" customFormat="1" ht="26.25" customHeight="1" x14ac:dyDescent="0.25">
      <c r="A6" s="222" t="s">
        <v>215</v>
      </c>
      <c r="B6" s="222"/>
      <c r="C6" s="222"/>
      <c r="D6" s="222"/>
      <c r="E6" s="156" t="s">
        <v>216</v>
      </c>
    </row>
    <row r="7" spans="1:5" s="156" customFormat="1" x14ac:dyDescent="0.25">
      <c r="A7" s="222"/>
      <c r="B7" s="222"/>
      <c r="C7" s="222"/>
      <c r="D7" s="222"/>
      <c r="E7" s="222"/>
    </row>
    <row r="8" spans="1:5" s="156" customFormat="1" ht="28.5" customHeight="1" x14ac:dyDescent="0.25">
      <c r="A8" s="224" t="s">
        <v>217</v>
      </c>
      <c r="B8" s="224"/>
      <c r="C8" s="224"/>
      <c r="D8" s="224"/>
      <c r="E8" s="224"/>
    </row>
    <row r="9" spans="1:5" s="156" customFormat="1" ht="29.25" customHeight="1" x14ac:dyDescent="0.25">
      <c r="A9" s="224" t="s">
        <v>204</v>
      </c>
      <c r="B9" s="224"/>
      <c r="C9" s="224"/>
      <c r="D9" s="224"/>
      <c r="E9" s="224"/>
    </row>
    <row r="10" spans="1:5" s="156" customFormat="1" ht="30" customHeight="1" x14ac:dyDescent="0.25">
      <c r="A10" s="224" t="s">
        <v>205</v>
      </c>
      <c r="B10" s="224"/>
      <c r="C10" s="224"/>
      <c r="D10" s="224"/>
      <c r="E10" s="224"/>
    </row>
    <row r="11" spans="1:5" s="156" customFormat="1" ht="30" customHeight="1" x14ac:dyDescent="0.25">
      <c r="A11" s="224" t="s">
        <v>218</v>
      </c>
      <c r="B11" s="224"/>
      <c r="C11" s="224"/>
      <c r="D11" s="224"/>
      <c r="E11" s="224"/>
    </row>
    <row r="12" spans="1:5" s="156" customFormat="1" ht="29.25" customHeight="1" x14ac:dyDescent="0.25">
      <c r="A12" s="224" t="s">
        <v>209</v>
      </c>
      <c r="B12" s="224"/>
      <c r="C12" s="224"/>
      <c r="D12" s="224"/>
      <c r="E12" s="224"/>
    </row>
    <row r="13" spans="1:5" s="156" customFormat="1" ht="28.5" customHeight="1" x14ac:dyDescent="0.25">
      <c r="A13" s="224" t="s">
        <v>219</v>
      </c>
      <c r="B13" s="224"/>
      <c r="C13" s="224"/>
      <c r="D13" s="224"/>
      <c r="E13" s="224"/>
    </row>
    <row r="14" spans="1:5" s="156" customFormat="1" ht="15.75" customHeight="1" thickBot="1" x14ac:dyDescent="0.3">
      <c r="A14" s="222"/>
      <c r="B14" s="222"/>
      <c r="C14" s="222"/>
      <c r="D14" s="222"/>
      <c r="E14" s="222"/>
    </row>
    <row r="15" spans="1:5" s="156" customFormat="1" ht="135" x14ac:dyDescent="0.25">
      <c r="A15" s="157" t="s">
        <v>2</v>
      </c>
      <c r="B15" s="158" t="s">
        <v>173</v>
      </c>
      <c r="C15" s="158" t="s">
        <v>0</v>
      </c>
      <c r="D15" s="158" t="s">
        <v>174</v>
      </c>
      <c r="E15" s="158" t="s">
        <v>1</v>
      </c>
    </row>
    <row r="16" spans="1:5" s="156" customFormat="1" x14ac:dyDescent="0.25">
      <c r="A16" s="159" t="s">
        <v>8</v>
      </c>
      <c r="B16" s="162"/>
      <c r="C16" s="162"/>
      <c r="D16" s="162"/>
      <c r="E16" s="162"/>
    </row>
    <row r="17" spans="1:5" s="156" customFormat="1" x14ac:dyDescent="0.25">
      <c r="A17" s="160" t="s">
        <v>57</v>
      </c>
      <c r="B17" s="149" t="s">
        <v>22</v>
      </c>
      <c r="C17" s="149" t="s">
        <v>11</v>
      </c>
      <c r="D17" s="149">
        <v>0.13</v>
      </c>
      <c r="E17" s="149">
        <v>1869.35</v>
      </c>
    </row>
    <row r="18" spans="1:5" s="156" customFormat="1" ht="28.5" x14ac:dyDescent="0.25">
      <c r="A18" s="159" t="s">
        <v>175</v>
      </c>
      <c r="B18" s="162"/>
      <c r="C18" s="162"/>
      <c r="D18" s="162"/>
      <c r="E18" s="162"/>
    </row>
    <row r="19" spans="1:5" s="156" customFormat="1" x14ac:dyDescent="0.25">
      <c r="A19" s="160" t="s">
        <v>220</v>
      </c>
      <c r="B19" s="149" t="s">
        <v>23</v>
      </c>
      <c r="C19" s="149" t="s">
        <v>11</v>
      </c>
      <c r="D19" s="149">
        <f>E19</f>
        <v>3422.5</v>
      </c>
      <c r="E19" s="149">
        <v>3422.5</v>
      </c>
    </row>
    <row r="20" spans="1:5" s="156" customFormat="1" ht="30" x14ac:dyDescent="0.25">
      <c r="A20" s="160" t="s">
        <v>147</v>
      </c>
      <c r="B20" s="149" t="s">
        <v>23</v>
      </c>
      <c r="C20" s="149" t="s">
        <v>11</v>
      </c>
      <c r="D20" s="149">
        <f t="shared" ref="D20:D23" si="0">E20</f>
        <v>1005.26</v>
      </c>
      <c r="E20" s="149">
        <v>1005.26</v>
      </c>
    </row>
    <row r="21" spans="1:5" s="156" customFormat="1" ht="30" x14ac:dyDescent="0.25">
      <c r="A21" s="160" t="s">
        <v>221</v>
      </c>
      <c r="B21" s="149" t="s">
        <v>23</v>
      </c>
      <c r="C21" s="149" t="s">
        <v>11</v>
      </c>
      <c r="D21" s="149">
        <f t="shared" si="0"/>
        <v>777.72</v>
      </c>
      <c r="E21" s="149">
        <v>777.72</v>
      </c>
    </row>
    <row r="22" spans="1:5" s="156" customFormat="1" x14ac:dyDescent="0.25">
      <c r="A22" s="160" t="s">
        <v>176</v>
      </c>
      <c r="B22" s="149" t="s">
        <v>161</v>
      </c>
      <c r="C22" s="149" t="s">
        <v>11</v>
      </c>
      <c r="D22" s="149">
        <f t="shared" si="0"/>
        <v>48746.84</v>
      </c>
      <c r="E22" s="149">
        <v>48746.84</v>
      </c>
    </row>
    <row r="23" spans="1:5" s="156" customFormat="1" x14ac:dyDescent="0.25">
      <c r="A23" s="160" t="s">
        <v>177</v>
      </c>
      <c r="B23" s="149" t="s">
        <v>161</v>
      </c>
      <c r="C23" s="149" t="s">
        <v>11</v>
      </c>
      <c r="D23" s="149">
        <f t="shared" si="0"/>
        <v>191.57</v>
      </c>
      <c r="E23" s="149">
        <v>191.57</v>
      </c>
    </row>
    <row r="24" spans="1:5" s="156" customFormat="1" ht="28.5" x14ac:dyDescent="0.25">
      <c r="A24" s="159" t="s">
        <v>180</v>
      </c>
      <c r="B24" s="162"/>
      <c r="C24" s="162"/>
      <c r="D24" s="162"/>
      <c r="E24" s="162"/>
    </row>
    <row r="25" spans="1:5" s="156" customFormat="1" x14ac:dyDescent="0.25">
      <c r="A25" s="160" t="s">
        <v>222</v>
      </c>
      <c r="B25" s="149">
        <v>1</v>
      </c>
      <c r="C25" s="149" t="s">
        <v>13</v>
      </c>
      <c r="D25" s="149">
        <f>E25/B25</f>
        <v>1114.45</v>
      </c>
      <c r="E25" s="149">
        <v>1114.45</v>
      </c>
    </row>
    <row r="26" spans="1:5" s="156" customFormat="1" x14ac:dyDescent="0.25">
      <c r="A26" s="160" t="s">
        <v>223</v>
      </c>
      <c r="B26" s="149">
        <v>1</v>
      </c>
      <c r="C26" s="149" t="s">
        <v>15</v>
      </c>
      <c r="D26" s="149">
        <f t="shared" ref="D26:D50" si="1">E26/B26</f>
        <v>724.61</v>
      </c>
      <c r="E26" s="149">
        <v>724.61</v>
      </c>
    </row>
    <row r="27" spans="1:5" s="156" customFormat="1" ht="30" x14ac:dyDescent="0.25">
      <c r="A27" s="160" t="s">
        <v>224</v>
      </c>
      <c r="B27" s="149" t="s">
        <v>23</v>
      </c>
      <c r="C27" s="149" t="s">
        <v>16</v>
      </c>
      <c r="D27" s="149">
        <f>E27</f>
        <v>1704.71</v>
      </c>
      <c r="E27" s="149">
        <v>1704.71</v>
      </c>
    </row>
    <row r="28" spans="1:5" s="156" customFormat="1" ht="30" x14ac:dyDescent="0.25">
      <c r="A28" s="160" t="s">
        <v>225</v>
      </c>
      <c r="B28" s="149">
        <v>0.01</v>
      </c>
      <c r="C28" s="149" t="s">
        <v>18</v>
      </c>
      <c r="D28" s="149">
        <f t="shared" si="1"/>
        <v>30407</v>
      </c>
      <c r="E28" s="149">
        <v>304.07</v>
      </c>
    </row>
    <row r="29" spans="1:5" s="156" customFormat="1" ht="30" x14ac:dyDescent="0.25">
      <c r="A29" s="160" t="s">
        <v>226</v>
      </c>
      <c r="B29" s="149">
        <v>1</v>
      </c>
      <c r="C29" s="149" t="s">
        <v>92</v>
      </c>
      <c r="D29" s="149">
        <f t="shared" si="1"/>
        <v>1090.53</v>
      </c>
      <c r="E29" s="149">
        <v>1090.53</v>
      </c>
    </row>
    <row r="30" spans="1:5" s="156" customFormat="1" x14ac:dyDescent="0.25">
      <c r="A30" s="160" t="s">
        <v>227</v>
      </c>
      <c r="B30" s="149">
        <v>3</v>
      </c>
      <c r="C30" s="149" t="s">
        <v>153</v>
      </c>
      <c r="D30" s="149">
        <f t="shared" si="1"/>
        <v>100.93666666666667</v>
      </c>
      <c r="E30" s="149">
        <v>302.81</v>
      </c>
    </row>
    <row r="31" spans="1:5" s="156" customFormat="1" x14ac:dyDescent="0.25">
      <c r="A31" s="160" t="s">
        <v>61</v>
      </c>
      <c r="B31" s="149">
        <v>1</v>
      </c>
      <c r="C31" s="149" t="s">
        <v>14</v>
      </c>
      <c r="D31" s="149">
        <f t="shared" si="1"/>
        <v>1012.36</v>
      </c>
      <c r="E31" s="149">
        <v>1012.36</v>
      </c>
    </row>
    <row r="32" spans="1:5" s="156" customFormat="1" ht="30" x14ac:dyDescent="0.25">
      <c r="A32" s="160" t="s">
        <v>85</v>
      </c>
      <c r="B32" s="149">
        <v>3</v>
      </c>
      <c r="C32" s="149" t="s">
        <v>86</v>
      </c>
      <c r="D32" s="149">
        <f t="shared" si="1"/>
        <v>555.79</v>
      </c>
      <c r="E32" s="149">
        <v>1667.37</v>
      </c>
    </row>
    <row r="33" spans="1:5" s="156" customFormat="1" x14ac:dyDescent="0.25">
      <c r="A33" s="160" t="s">
        <v>228</v>
      </c>
      <c r="B33" s="149">
        <v>0.17</v>
      </c>
      <c r="C33" s="149" t="s">
        <v>16</v>
      </c>
      <c r="D33" s="149">
        <f t="shared" si="1"/>
        <v>1813.705882352941</v>
      </c>
      <c r="E33" s="149">
        <v>308.33</v>
      </c>
    </row>
    <row r="34" spans="1:5" s="156" customFormat="1" ht="30" x14ac:dyDescent="0.25">
      <c r="A34" s="160" t="s">
        <v>229</v>
      </c>
      <c r="B34" s="149">
        <v>0.33500000000000002</v>
      </c>
      <c r="C34" s="149" t="s">
        <v>16</v>
      </c>
      <c r="D34" s="149">
        <f t="shared" si="1"/>
        <v>4018.4776119402986</v>
      </c>
      <c r="E34" s="149">
        <v>1346.19</v>
      </c>
    </row>
    <row r="35" spans="1:5" s="156" customFormat="1" ht="30" x14ac:dyDescent="0.25">
      <c r="A35" s="160" t="s">
        <v>65</v>
      </c>
      <c r="B35" s="149">
        <v>1.7010000000000001</v>
      </c>
      <c r="C35" s="149" t="s">
        <v>16</v>
      </c>
      <c r="D35" s="149">
        <f t="shared" si="1"/>
        <v>1919.1710758377426</v>
      </c>
      <c r="E35" s="149">
        <v>3264.51</v>
      </c>
    </row>
    <row r="36" spans="1:5" s="156" customFormat="1" ht="30" x14ac:dyDescent="0.25">
      <c r="A36" s="160" t="s">
        <v>230</v>
      </c>
      <c r="B36" s="149">
        <v>0.01</v>
      </c>
      <c r="C36" s="149" t="s">
        <v>18</v>
      </c>
      <c r="D36" s="149">
        <f t="shared" si="1"/>
        <v>30123</v>
      </c>
      <c r="E36" s="149">
        <v>301.23</v>
      </c>
    </row>
    <row r="37" spans="1:5" s="156" customFormat="1" ht="30" x14ac:dyDescent="0.25">
      <c r="A37" s="160" t="s">
        <v>69</v>
      </c>
      <c r="B37" s="149">
        <v>4</v>
      </c>
      <c r="C37" s="149" t="s">
        <v>19</v>
      </c>
      <c r="D37" s="149">
        <f t="shared" si="1"/>
        <v>252.17250000000001</v>
      </c>
      <c r="E37" s="149">
        <v>1008.69</v>
      </c>
    </row>
    <row r="38" spans="1:5" s="156" customFormat="1" x14ac:dyDescent="0.25">
      <c r="A38" s="160" t="s">
        <v>231</v>
      </c>
      <c r="B38" s="149">
        <v>3</v>
      </c>
      <c r="C38" s="149" t="s">
        <v>153</v>
      </c>
      <c r="D38" s="149">
        <f t="shared" si="1"/>
        <v>81.056666666666658</v>
      </c>
      <c r="E38" s="149">
        <v>243.17</v>
      </c>
    </row>
    <row r="39" spans="1:5" s="156" customFormat="1" x14ac:dyDescent="0.25">
      <c r="A39" s="160" t="s">
        <v>232</v>
      </c>
      <c r="B39" s="149">
        <v>1</v>
      </c>
      <c r="C39" s="149" t="s">
        <v>13</v>
      </c>
      <c r="D39" s="149">
        <f t="shared" si="1"/>
        <v>4397.99</v>
      </c>
      <c r="E39" s="149">
        <v>4397.99</v>
      </c>
    </row>
    <row r="40" spans="1:5" s="156" customFormat="1" x14ac:dyDescent="0.25">
      <c r="A40" s="160" t="s">
        <v>88</v>
      </c>
      <c r="B40" s="149">
        <v>1</v>
      </c>
      <c r="C40" s="149" t="s">
        <v>14</v>
      </c>
      <c r="D40" s="149">
        <f>E40</f>
        <v>8045.48</v>
      </c>
      <c r="E40" s="149">
        <v>8045.48</v>
      </c>
    </row>
    <row r="41" spans="1:5" s="156" customFormat="1" ht="30" x14ac:dyDescent="0.25">
      <c r="A41" s="160" t="s">
        <v>190</v>
      </c>
      <c r="B41" s="149">
        <v>1</v>
      </c>
      <c r="C41" s="149" t="s">
        <v>20</v>
      </c>
      <c r="D41" s="149">
        <f t="shared" si="1"/>
        <v>868.12</v>
      </c>
      <c r="E41" s="149">
        <v>868.12</v>
      </c>
    </row>
    <row r="42" spans="1:5" s="156" customFormat="1" ht="30" x14ac:dyDescent="0.25">
      <c r="A42" s="160" t="s">
        <v>191</v>
      </c>
      <c r="B42" s="149">
        <v>0.01</v>
      </c>
      <c r="C42" s="149" t="s">
        <v>20</v>
      </c>
      <c r="D42" s="149">
        <f t="shared" si="1"/>
        <v>30424</v>
      </c>
      <c r="E42" s="149">
        <v>304.24</v>
      </c>
    </row>
    <row r="43" spans="1:5" s="156" customFormat="1" x14ac:dyDescent="0.25">
      <c r="A43" s="160" t="s">
        <v>72</v>
      </c>
      <c r="B43" s="149">
        <v>33</v>
      </c>
      <c r="C43" s="149" t="s">
        <v>20</v>
      </c>
      <c r="D43" s="149">
        <f t="shared" si="1"/>
        <v>299.70515151515156</v>
      </c>
      <c r="E43" s="149">
        <v>9890.27</v>
      </c>
    </row>
    <row r="44" spans="1:5" s="156" customFormat="1" ht="28.5" x14ac:dyDescent="0.25">
      <c r="A44" s="159" t="s">
        <v>192</v>
      </c>
      <c r="B44" s="162"/>
      <c r="C44" s="162"/>
      <c r="D44" s="149"/>
      <c r="E44" s="162"/>
    </row>
    <row r="45" spans="1:5" s="156" customFormat="1" x14ac:dyDescent="0.25">
      <c r="A45" s="160" t="s">
        <v>233</v>
      </c>
      <c r="B45" s="149">
        <v>0.01</v>
      </c>
      <c r="C45" s="149" t="s">
        <v>18</v>
      </c>
      <c r="D45" s="149">
        <f t="shared" si="1"/>
        <v>34929</v>
      </c>
      <c r="E45" s="149">
        <v>349.29</v>
      </c>
    </row>
    <row r="46" spans="1:5" s="156" customFormat="1" x14ac:dyDescent="0.25">
      <c r="A46" s="160" t="s">
        <v>234</v>
      </c>
      <c r="B46" s="149">
        <v>2E-3</v>
      </c>
      <c r="C46" s="149" t="s">
        <v>148</v>
      </c>
      <c r="D46" s="149">
        <f t="shared" si="1"/>
        <v>122435</v>
      </c>
      <c r="E46" s="149">
        <v>244.87</v>
      </c>
    </row>
    <row r="47" spans="1:5" s="156" customFormat="1" x14ac:dyDescent="0.25">
      <c r="A47" s="160" t="s">
        <v>235</v>
      </c>
      <c r="B47" s="149">
        <v>0.3</v>
      </c>
      <c r="C47" s="149" t="s">
        <v>145</v>
      </c>
      <c r="D47" s="149">
        <f t="shared" si="1"/>
        <v>2349.2333333333336</v>
      </c>
      <c r="E47" s="149">
        <v>704.77</v>
      </c>
    </row>
    <row r="48" spans="1:5" s="156" customFormat="1" ht="30" x14ac:dyDescent="0.25">
      <c r="A48" s="160" t="s">
        <v>74</v>
      </c>
      <c r="B48" s="149">
        <v>0.85099999999999998</v>
      </c>
      <c r="C48" s="149" t="s">
        <v>16</v>
      </c>
      <c r="D48" s="149">
        <f t="shared" si="1"/>
        <v>2025.6169212690952</v>
      </c>
      <c r="E48" s="149">
        <v>1723.8</v>
      </c>
    </row>
    <row r="49" spans="1:7" s="156" customFormat="1" ht="30" x14ac:dyDescent="0.25">
      <c r="A49" s="160" t="s">
        <v>156</v>
      </c>
      <c r="B49" s="149">
        <v>0.85099999999999998</v>
      </c>
      <c r="C49" s="149" t="s">
        <v>16</v>
      </c>
      <c r="D49" s="149">
        <f t="shared" si="1"/>
        <v>2008.084606345476</v>
      </c>
      <c r="E49" s="149">
        <v>1708.88</v>
      </c>
    </row>
    <row r="50" spans="1:7" s="156" customFormat="1" x14ac:dyDescent="0.25">
      <c r="A50" s="160" t="s">
        <v>236</v>
      </c>
      <c r="B50" s="149">
        <v>0.14399999999999999</v>
      </c>
      <c r="C50" s="149" t="s">
        <v>99</v>
      </c>
      <c r="D50" s="149">
        <f t="shared" si="1"/>
        <v>693.05555555555554</v>
      </c>
      <c r="E50" s="149">
        <v>99.8</v>
      </c>
    </row>
    <row r="51" spans="1:7" s="156" customFormat="1" ht="28.5" x14ac:dyDescent="0.25">
      <c r="A51" s="159" t="s">
        <v>39</v>
      </c>
      <c r="B51" s="162"/>
      <c r="C51" s="162"/>
      <c r="D51" s="162"/>
      <c r="E51" s="162"/>
    </row>
    <row r="52" spans="1:7" s="156" customFormat="1" ht="30" x14ac:dyDescent="0.25">
      <c r="A52" s="160" t="s">
        <v>60</v>
      </c>
      <c r="B52" s="149" t="s">
        <v>200</v>
      </c>
      <c r="C52" s="149" t="s">
        <v>11</v>
      </c>
      <c r="D52" s="149">
        <f>E52</f>
        <v>3163.51</v>
      </c>
      <c r="E52" s="149">
        <v>3163.51</v>
      </c>
    </row>
    <row r="53" spans="1:7" s="156" customFormat="1" ht="42.75" x14ac:dyDescent="0.25">
      <c r="A53" s="159" t="s">
        <v>237</v>
      </c>
      <c r="B53" s="162"/>
      <c r="C53" s="162"/>
      <c r="D53" s="162"/>
      <c r="E53" s="162"/>
    </row>
    <row r="54" spans="1:7" s="156" customFormat="1" x14ac:dyDescent="0.25">
      <c r="A54" s="160" t="s">
        <v>195</v>
      </c>
      <c r="B54" s="149" t="s">
        <v>23</v>
      </c>
      <c r="C54" s="149" t="s">
        <v>11</v>
      </c>
      <c r="D54" s="149">
        <f>E54</f>
        <v>278.33999999999997</v>
      </c>
      <c r="E54" s="149">
        <v>278.33999999999997</v>
      </c>
    </row>
    <row r="55" spans="1:7" s="156" customFormat="1" ht="30" x14ac:dyDescent="0.25">
      <c r="A55" s="160" t="s">
        <v>238</v>
      </c>
      <c r="B55" s="149" t="s">
        <v>23</v>
      </c>
      <c r="C55" s="149" t="s">
        <v>13</v>
      </c>
      <c r="D55" s="149">
        <f>E55</f>
        <v>287.58999999999997</v>
      </c>
      <c r="E55" s="149">
        <v>287.58999999999997</v>
      </c>
    </row>
    <row r="56" spans="1:7" s="142" customFormat="1" ht="14.25" x14ac:dyDescent="0.2">
      <c r="A56" s="139" t="s">
        <v>10</v>
      </c>
      <c r="B56" s="140"/>
      <c r="C56" s="140"/>
      <c r="D56" s="150"/>
      <c r="E56" s="141"/>
      <c r="G56" s="143"/>
    </row>
    <row r="57" spans="1:7" s="111" customFormat="1" x14ac:dyDescent="0.25">
      <c r="A57" s="144" t="s">
        <v>79</v>
      </c>
      <c r="B57" s="145" t="s">
        <v>22</v>
      </c>
      <c r="C57" s="145" t="s">
        <v>11</v>
      </c>
      <c r="D57" s="151">
        <f>E57</f>
        <v>10247.322</v>
      </c>
      <c r="E57" s="146">
        <f>SUM(E17:E55)*10%</f>
        <v>10247.322</v>
      </c>
      <c r="G57" s="147"/>
    </row>
    <row r="58" spans="1:7" s="156" customFormat="1" x14ac:dyDescent="0.25">
      <c r="A58" s="161" t="s">
        <v>25</v>
      </c>
      <c r="B58" s="163"/>
      <c r="C58" s="163"/>
      <c r="D58" s="163"/>
      <c r="E58" s="163">
        <f>SUM(E17:E57)</f>
        <v>112720.54199999999</v>
      </c>
    </row>
    <row r="59" spans="1:7" s="156" customFormat="1" x14ac:dyDescent="0.25">
      <c r="A59" s="222"/>
      <c r="B59" s="222"/>
      <c r="C59" s="222"/>
      <c r="D59" s="222"/>
      <c r="E59" s="222"/>
    </row>
    <row r="60" spans="1:7" s="156" customFormat="1" x14ac:dyDescent="0.25">
      <c r="A60" s="222"/>
      <c r="B60" s="222"/>
      <c r="C60" s="222"/>
      <c r="D60" s="222"/>
      <c r="E60" s="222"/>
    </row>
    <row r="61" spans="1:7" s="156" customFormat="1" ht="39.75" customHeight="1" x14ac:dyDescent="0.25">
      <c r="A61" s="224" t="s">
        <v>240</v>
      </c>
      <c r="B61" s="224"/>
      <c r="C61" s="224"/>
      <c r="D61" s="224"/>
      <c r="E61" s="224"/>
    </row>
    <row r="62" spans="1:7" s="156" customFormat="1" ht="27.75" customHeight="1" x14ac:dyDescent="0.25">
      <c r="A62" s="224" t="s">
        <v>196</v>
      </c>
      <c r="B62" s="224"/>
      <c r="C62" s="224"/>
      <c r="D62" s="224"/>
      <c r="E62" s="224"/>
    </row>
    <row r="63" spans="1:7" s="156" customFormat="1" ht="24" customHeight="1" x14ac:dyDescent="0.25">
      <c r="A63" s="224" t="s">
        <v>197</v>
      </c>
      <c r="B63" s="224"/>
      <c r="C63" s="224"/>
      <c r="D63" s="224"/>
      <c r="E63" s="224"/>
    </row>
    <row r="64" spans="1:7" s="156" customFormat="1" ht="30.75" customHeight="1" x14ac:dyDescent="0.25">
      <c r="A64" s="224" t="s">
        <v>198</v>
      </c>
      <c r="B64" s="224"/>
      <c r="C64" s="224"/>
      <c r="D64" s="224"/>
      <c r="E64" s="224"/>
    </row>
    <row r="65" spans="1:5" s="156" customFormat="1" x14ac:dyDescent="0.25">
      <c r="A65" s="222"/>
      <c r="B65" s="222"/>
      <c r="C65" s="222"/>
      <c r="D65" s="222"/>
      <c r="E65" s="222"/>
    </row>
    <row r="66" spans="1:5" s="156" customFormat="1" ht="24.75" customHeight="1" x14ac:dyDescent="0.25">
      <c r="B66" s="224"/>
      <c r="C66" s="224"/>
      <c r="D66" s="224"/>
      <c r="E66" s="224"/>
    </row>
    <row r="67" spans="1:5" s="156" customFormat="1" ht="18.75" customHeight="1" x14ac:dyDescent="0.25">
      <c r="A67" s="222" t="s">
        <v>199</v>
      </c>
      <c r="B67" s="222"/>
      <c r="C67" s="222"/>
      <c r="D67" s="222"/>
      <c r="E67" s="222"/>
    </row>
    <row r="68" spans="1:5" s="156" customFormat="1" ht="15.75" customHeight="1" x14ac:dyDescent="0.25">
      <c r="A68" s="222" t="s">
        <v>241</v>
      </c>
      <c r="B68" s="222"/>
      <c r="C68" s="222"/>
      <c r="D68" s="222"/>
      <c r="E68" s="222"/>
    </row>
    <row r="69" spans="1:5" s="156" customFormat="1" ht="10.5" customHeight="1" x14ac:dyDescent="0.25">
      <c r="B69" s="222"/>
      <c r="C69" s="222"/>
      <c r="D69" s="222" t="s">
        <v>27</v>
      </c>
      <c r="E69" s="222"/>
    </row>
    <row r="70" spans="1:5" s="156" customFormat="1" x14ac:dyDescent="0.25">
      <c r="A70" s="222"/>
      <c r="B70" s="222"/>
      <c r="C70" s="222"/>
      <c r="D70" s="222"/>
      <c r="E70" s="222"/>
    </row>
    <row r="71" spans="1:5" s="156" customFormat="1" x14ac:dyDescent="0.25">
      <c r="A71" s="222" t="s">
        <v>239</v>
      </c>
      <c r="B71" s="222"/>
      <c r="C71" s="222"/>
      <c r="D71" s="222"/>
      <c r="E71" s="222"/>
    </row>
    <row r="72" spans="1:5" s="156" customFormat="1" ht="10.5" customHeight="1" x14ac:dyDescent="0.25">
      <c r="B72" s="222"/>
      <c r="C72" s="222"/>
      <c r="D72" s="222" t="s">
        <v>27</v>
      </c>
      <c r="E72" s="222"/>
    </row>
    <row r="73" spans="1:5" s="156" customFormat="1" ht="11.25" customHeight="1" x14ac:dyDescent="0.25">
      <c r="A73" s="222"/>
      <c r="B73" s="222"/>
      <c r="C73" s="222"/>
      <c r="D73" s="222"/>
      <c r="E73" s="222"/>
    </row>
  </sheetData>
  <mergeCells count="31">
    <mergeCell ref="A71:E71"/>
    <mergeCell ref="B72:C72"/>
    <mergeCell ref="D72:E72"/>
    <mergeCell ref="A12:E12"/>
    <mergeCell ref="A13:E13"/>
    <mergeCell ref="A14:E14"/>
    <mergeCell ref="A64:E64"/>
    <mergeCell ref="A10:E10"/>
    <mergeCell ref="A11:E11"/>
    <mergeCell ref="A4:E4"/>
    <mergeCell ref="A70:E70"/>
    <mergeCell ref="A6:D6"/>
    <mergeCell ref="A7:E7"/>
    <mergeCell ref="A8:E8"/>
    <mergeCell ref="A9:E9"/>
    <mergeCell ref="A1:E1"/>
    <mergeCell ref="A2:E2"/>
    <mergeCell ref="B3:E3"/>
    <mergeCell ref="A73:E73"/>
    <mergeCell ref="A5:E5"/>
    <mergeCell ref="A65:E65"/>
    <mergeCell ref="B66:E66"/>
    <mergeCell ref="A67:E67"/>
    <mergeCell ref="A68:E68"/>
    <mergeCell ref="B69:C69"/>
    <mergeCell ref="D69:E69"/>
    <mergeCell ref="A59:E59"/>
    <mergeCell ref="A60:E60"/>
    <mergeCell ref="A61:E61"/>
    <mergeCell ref="A62:E62"/>
    <mergeCell ref="A63:E6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8" workbookViewId="0">
      <selection activeCell="C35" sqref="C3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97" t="s">
        <v>242</v>
      </c>
      <c r="B1" s="197"/>
      <c r="C1" s="197"/>
      <c r="D1" s="197"/>
      <c r="E1" s="197"/>
      <c r="F1" s="197"/>
    </row>
    <row r="2" spans="1:19" s="2" customFormat="1" x14ac:dyDescent="0.25">
      <c r="A2" s="47"/>
      <c r="B2" s="47"/>
      <c r="C2" s="47"/>
      <c r="D2" s="47"/>
      <c r="E2" s="47"/>
      <c r="F2" s="47"/>
    </row>
    <row r="3" spans="1:19" s="2" customFormat="1" ht="19.5" customHeight="1" x14ac:dyDescent="0.25">
      <c r="A3" s="48" t="s">
        <v>243</v>
      </c>
      <c r="B3" s="48"/>
      <c r="C3" s="48"/>
      <c r="D3" s="48"/>
      <c r="E3" s="48"/>
      <c r="F3" s="49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" customFormat="1" ht="19.5" customHeight="1" x14ac:dyDescent="0.25">
      <c r="A4" s="48"/>
      <c r="B4" s="48"/>
      <c r="C4" s="48"/>
      <c r="D4" s="48"/>
      <c r="E4" s="48"/>
      <c r="F4" s="49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s="2" customFormat="1" ht="36.75" customHeight="1" x14ac:dyDescent="0.25">
      <c r="A5" s="206" t="s">
        <v>120</v>
      </c>
      <c r="B5" s="206"/>
      <c r="C5" s="206"/>
      <c r="D5" s="206"/>
      <c r="E5" s="206"/>
      <c r="F5" s="206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</row>
    <row r="6" spans="1:19" s="60" customFormat="1" ht="27.75" customHeight="1" x14ac:dyDescent="0.25">
      <c r="A6" s="114" t="s">
        <v>121</v>
      </c>
      <c r="B6" s="115">
        <v>4</v>
      </c>
      <c r="C6" s="114" t="s">
        <v>122</v>
      </c>
      <c r="D6" s="127">
        <v>1198.3</v>
      </c>
      <c r="E6" s="114" t="s">
        <v>123</v>
      </c>
      <c r="F6" s="117">
        <v>586.79999999999995</v>
      </c>
      <c r="G6" s="51"/>
      <c r="H6" s="53"/>
      <c r="I6" s="54"/>
      <c r="J6" s="55"/>
      <c r="K6" s="56"/>
      <c r="L6" s="57"/>
      <c r="M6" s="57"/>
      <c r="N6" s="57"/>
      <c r="O6" s="57"/>
      <c r="P6" s="58"/>
      <c r="Q6" s="207"/>
      <c r="R6" s="208"/>
      <c r="S6" s="59"/>
    </row>
    <row r="7" spans="1:19" s="62" customFormat="1" ht="32.25" customHeight="1" x14ac:dyDescent="0.25">
      <c r="A7" s="114" t="s">
        <v>124</v>
      </c>
      <c r="B7" s="115">
        <v>2</v>
      </c>
      <c r="C7" s="114" t="s">
        <v>125</v>
      </c>
      <c r="D7" s="127">
        <v>0</v>
      </c>
      <c r="E7" s="114" t="s">
        <v>126</v>
      </c>
      <c r="F7" s="117">
        <v>378.8</v>
      </c>
      <c r="G7" s="51"/>
      <c r="H7" s="53"/>
      <c r="I7" s="54"/>
      <c r="J7" s="55"/>
      <c r="K7" s="56"/>
      <c r="L7" s="57"/>
      <c r="M7" s="57"/>
      <c r="N7" s="57"/>
      <c r="O7" s="57"/>
      <c r="P7" s="58"/>
      <c r="Q7" s="207"/>
      <c r="R7" s="209"/>
      <c r="S7" s="61"/>
    </row>
    <row r="8" spans="1:19" s="62" customFormat="1" ht="33.75" customHeight="1" x14ac:dyDescent="0.25">
      <c r="A8" s="166" t="s">
        <v>127</v>
      </c>
      <c r="B8" s="115">
        <v>8</v>
      </c>
      <c r="C8" s="114" t="s">
        <v>128</v>
      </c>
      <c r="D8" s="117">
        <v>136.9</v>
      </c>
      <c r="E8" s="114" t="s">
        <v>129</v>
      </c>
      <c r="F8" s="117">
        <v>335.5</v>
      </c>
      <c r="G8" s="51"/>
      <c r="H8" s="53"/>
      <c r="I8" s="54"/>
      <c r="J8" s="55"/>
      <c r="K8" s="165"/>
      <c r="L8" s="57"/>
      <c r="M8" s="57"/>
      <c r="N8" s="57"/>
      <c r="O8" s="57"/>
      <c r="P8" s="58"/>
      <c r="Q8" s="207"/>
      <c r="R8" s="208"/>
      <c r="S8" s="61"/>
    </row>
    <row r="9" spans="1:19" s="62" customFormat="1" ht="33.75" customHeight="1" x14ac:dyDescent="0.25">
      <c r="A9" s="63"/>
      <c r="B9" s="55"/>
      <c r="C9" s="52"/>
      <c r="D9" s="65"/>
      <c r="E9" s="66"/>
      <c r="F9" s="67"/>
      <c r="G9" s="51"/>
      <c r="H9" s="53"/>
      <c r="I9" s="54"/>
      <c r="J9" s="55"/>
      <c r="K9" s="165"/>
      <c r="L9" s="57"/>
      <c r="M9" s="57"/>
      <c r="N9" s="57"/>
      <c r="O9" s="57"/>
      <c r="P9" s="51"/>
      <c r="Q9" s="165"/>
      <c r="R9" s="166"/>
      <c r="S9" s="69"/>
    </row>
    <row r="10" spans="1:19" s="72" customFormat="1" ht="15" customHeight="1" thickBot="1" x14ac:dyDescent="0.3">
      <c r="A10" s="70"/>
      <c r="B10" s="70"/>
      <c r="C10" s="70"/>
      <c r="D10" s="70"/>
      <c r="E10" s="70"/>
      <c r="F10" s="164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2" customFormat="1" ht="30" customHeight="1" x14ac:dyDescent="0.25">
      <c r="A11" s="210" t="s">
        <v>130</v>
      </c>
      <c r="B11" s="211"/>
      <c r="C11" s="211"/>
      <c r="D11" s="211"/>
      <c r="E11" s="212"/>
      <c r="F11" s="73" t="s">
        <v>131</v>
      </c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</row>
    <row r="12" spans="1:19" s="118" customFormat="1" ht="30" customHeight="1" x14ac:dyDescent="0.25">
      <c r="A12" s="213" t="s">
        <v>211</v>
      </c>
      <c r="B12" s="214"/>
      <c r="C12" s="214"/>
      <c r="D12" s="214"/>
      <c r="E12" s="215"/>
      <c r="F12" s="120">
        <v>-35805.386999999944</v>
      </c>
    </row>
    <row r="13" spans="1:19" s="118" customFormat="1" ht="30" customHeight="1" x14ac:dyDescent="0.25">
      <c r="A13" s="213" t="s">
        <v>141</v>
      </c>
      <c r="B13" s="214"/>
      <c r="C13" s="214"/>
      <c r="D13" s="214"/>
      <c r="E13" s="215"/>
      <c r="F13" s="120">
        <v>16586.690000000002</v>
      </c>
    </row>
    <row r="14" spans="1:19" s="118" customFormat="1" ht="30" customHeight="1" x14ac:dyDescent="0.25">
      <c r="A14" s="213" t="s">
        <v>132</v>
      </c>
      <c r="B14" s="214"/>
      <c r="C14" s="214"/>
      <c r="D14" s="214"/>
      <c r="E14" s="215"/>
      <c r="F14" s="121">
        <f>SUM(F15:F17)</f>
        <v>138763.44</v>
      </c>
    </row>
    <row r="15" spans="1:19" s="72" customFormat="1" ht="28.5" customHeight="1" x14ac:dyDescent="0.25">
      <c r="A15" s="203" t="s">
        <v>133</v>
      </c>
      <c r="B15" s="204"/>
      <c r="C15" s="204"/>
      <c r="D15" s="204"/>
      <c r="E15" s="205"/>
      <c r="F15" s="122">
        <v>138763.44</v>
      </c>
    </row>
    <row r="16" spans="1:19" s="72" customFormat="1" ht="30" hidden="1" customHeight="1" x14ac:dyDescent="0.25">
      <c r="A16" s="203" t="s">
        <v>134</v>
      </c>
      <c r="B16" s="204"/>
      <c r="C16" s="204"/>
      <c r="D16" s="204"/>
      <c r="E16" s="205"/>
      <c r="F16" s="122"/>
    </row>
    <row r="17" spans="1:19" s="72" customFormat="1" ht="30" hidden="1" customHeight="1" x14ac:dyDescent="0.25">
      <c r="A17" s="203" t="s">
        <v>135</v>
      </c>
      <c r="B17" s="204"/>
      <c r="C17" s="204"/>
      <c r="D17" s="204"/>
      <c r="E17" s="205"/>
      <c r="F17" s="122"/>
    </row>
    <row r="18" spans="1:19" s="118" customFormat="1" ht="30" customHeight="1" x14ac:dyDescent="0.25">
      <c r="A18" s="213" t="s">
        <v>136</v>
      </c>
      <c r="B18" s="214"/>
      <c r="C18" s="214"/>
      <c r="D18" s="214"/>
      <c r="E18" s="215"/>
      <c r="F18" s="121">
        <f>SUM(F19:F21)</f>
        <v>123449.92</v>
      </c>
    </row>
    <row r="19" spans="1:19" s="72" customFormat="1" ht="30" customHeight="1" x14ac:dyDescent="0.25">
      <c r="A19" s="203" t="s">
        <v>133</v>
      </c>
      <c r="B19" s="204"/>
      <c r="C19" s="204"/>
      <c r="D19" s="204"/>
      <c r="E19" s="205"/>
      <c r="F19" s="122">
        <v>123449.92</v>
      </c>
    </row>
    <row r="20" spans="1:19" s="72" customFormat="1" ht="30" hidden="1" customHeight="1" x14ac:dyDescent="0.25">
      <c r="A20" s="203" t="s">
        <v>134</v>
      </c>
      <c r="B20" s="204"/>
      <c r="C20" s="204"/>
      <c r="D20" s="204"/>
      <c r="E20" s="205"/>
      <c r="F20" s="122"/>
    </row>
    <row r="21" spans="1:19" s="75" customFormat="1" ht="30" hidden="1" customHeight="1" x14ac:dyDescent="0.2">
      <c r="A21" s="203" t="s">
        <v>135</v>
      </c>
      <c r="B21" s="204"/>
      <c r="C21" s="204"/>
      <c r="D21" s="204"/>
      <c r="E21" s="205"/>
      <c r="F21" s="12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</row>
    <row r="22" spans="1:19" s="119" customFormat="1" ht="30" customHeight="1" x14ac:dyDescent="0.25">
      <c r="A22" s="213" t="s">
        <v>137</v>
      </c>
      <c r="B22" s="214"/>
      <c r="C22" s="214"/>
      <c r="D22" s="214"/>
      <c r="E22" s="215"/>
      <c r="F22" s="121">
        <f>F12+F18</f>
        <v>87644.533000000054</v>
      </c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</row>
    <row r="23" spans="1:19" s="119" customFormat="1" ht="30" customHeight="1" x14ac:dyDescent="0.25">
      <c r="A23" s="213" t="s">
        <v>138</v>
      </c>
      <c r="B23" s="214"/>
      <c r="C23" s="214"/>
      <c r="D23" s="214"/>
      <c r="E23" s="215"/>
      <c r="F23" s="121">
        <f>акт21!E56</f>
        <v>130321.26799999998</v>
      </c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</row>
    <row r="24" spans="1:19" s="119" customFormat="1" ht="30" customHeight="1" x14ac:dyDescent="0.25">
      <c r="A24" s="213" t="s">
        <v>212</v>
      </c>
      <c r="B24" s="214"/>
      <c r="C24" s="214"/>
      <c r="D24" s="214"/>
      <c r="E24" s="215"/>
      <c r="F24" s="121">
        <f>F22-F23-0.01</f>
        <v>-42676.74499999993</v>
      </c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</row>
    <row r="25" spans="1:19" s="119" customFormat="1" ht="30" customHeight="1" x14ac:dyDescent="0.25">
      <c r="A25" s="213" t="s">
        <v>142</v>
      </c>
      <c r="B25" s="214"/>
      <c r="C25" s="214"/>
      <c r="D25" s="214"/>
      <c r="E25" s="215"/>
      <c r="F25" s="120">
        <f>F13+F14-F18</f>
        <v>31900.210000000006</v>
      </c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</row>
    <row r="26" spans="1:19" s="75" customFormat="1" ht="11.45" customHeight="1" x14ac:dyDescent="0.25">
      <c r="A26" s="76"/>
      <c r="B26" s="76"/>
      <c r="C26" s="76"/>
      <c r="D26" s="76"/>
      <c r="E26" s="76"/>
      <c r="F26" s="76"/>
    </row>
    <row r="27" spans="1:19" s="77" customFormat="1" ht="64.5" customHeight="1" x14ac:dyDescent="0.2">
      <c r="A27" s="216" t="s">
        <v>139</v>
      </c>
      <c r="B27" s="216"/>
      <c r="C27" s="216"/>
      <c r="D27" s="216"/>
    </row>
    <row r="28" spans="1:19" s="2" customFormat="1" ht="21.75" hidden="1" customHeight="1" x14ac:dyDescent="0.25">
      <c r="A28" s="217" t="s">
        <v>260</v>
      </c>
      <c r="B28" s="217"/>
      <c r="C28" s="217"/>
      <c r="D28" s="217"/>
    </row>
    <row r="29" spans="1:19" s="2" customFormat="1" ht="22.5" customHeight="1" x14ac:dyDescent="0.25">
      <c r="A29" s="216" t="s">
        <v>45</v>
      </c>
      <c r="B29" s="216"/>
      <c r="C29" s="216"/>
      <c r="D29" s="216"/>
    </row>
    <row r="30" spans="1:19" s="2" customFormat="1" ht="22.5" customHeight="1" x14ac:dyDescent="0.25">
      <c r="A30" s="216" t="s">
        <v>46</v>
      </c>
      <c r="B30" s="216"/>
      <c r="C30" s="216"/>
      <c r="D30" s="4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51181102362204722" right="0.31496062992125984" top="0.55118110236220474" bottom="0.35433070866141736" header="0" footer="0"/>
  <pageSetup paperSize="9"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8"/>
  <sheetViews>
    <sheetView view="pageBreakPreview" topLeftCell="B32" zoomScaleNormal="100" zoomScaleSheetLayoutView="100" workbookViewId="0">
      <selection activeCell="A58" sqref="A58:E58"/>
    </sheetView>
  </sheetViews>
  <sheetFormatPr defaultColWidth="8.140625" defaultRowHeight="15" x14ac:dyDescent="0.25"/>
  <cols>
    <col min="1" max="1" width="66.7109375" style="167" customWidth="1"/>
    <col min="2" max="2" width="18.7109375" style="167" customWidth="1"/>
    <col min="3" max="3" width="18.28515625" style="167" customWidth="1"/>
    <col min="4" max="4" width="19.7109375" style="167" customWidth="1"/>
    <col min="5" max="5" width="20.5703125" style="167" customWidth="1"/>
    <col min="6" max="6" width="9.42578125" style="167" bestFit="1" customWidth="1"/>
    <col min="7" max="255" width="8.140625" style="167"/>
    <col min="256" max="256" width="8.7109375" style="167" customWidth="1"/>
    <col min="257" max="257" width="31.5703125" style="167" customWidth="1"/>
    <col min="258" max="258" width="13.85546875" style="167" customWidth="1"/>
    <col min="259" max="259" width="19.140625" style="167" customWidth="1"/>
    <col min="260" max="260" width="17.5703125" style="167" customWidth="1"/>
    <col min="261" max="261" width="14.7109375" style="167" customWidth="1"/>
    <col min="262" max="511" width="8.140625" style="167"/>
    <col min="512" max="512" width="8.7109375" style="167" customWidth="1"/>
    <col min="513" max="513" width="31.5703125" style="167" customWidth="1"/>
    <col min="514" max="514" width="13.85546875" style="167" customWidth="1"/>
    <col min="515" max="515" width="19.140625" style="167" customWidth="1"/>
    <col min="516" max="516" width="17.5703125" style="167" customWidth="1"/>
    <col min="517" max="517" width="14.7109375" style="167" customWidth="1"/>
    <col min="518" max="767" width="8.140625" style="167"/>
    <col min="768" max="768" width="8.7109375" style="167" customWidth="1"/>
    <col min="769" max="769" width="31.5703125" style="167" customWidth="1"/>
    <col min="770" max="770" width="13.85546875" style="167" customWidth="1"/>
    <col min="771" max="771" width="19.140625" style="167" customWidth="1"/>
    <col min="772" max="772" width="17.5703125" style="167" customWidth="1"/>
    <col min="773" max="773" width="14.7109375" style="167" customWidth="1"/>
    <col min="774" max="1023" width="8.140625" style="167"/>
    <col min="1024" max="1024" width="8.7109375" style="167" customWidth="1"/>
    <col min="1025" max="1025" width="31.5703125" style="167" customWidth="1"/>
    <col min="1026" max="1026" width="13.85546875" style="167" customWidth="1"/>
    <col min="1027" max="1027" width="19.140625" style="167" customWidth="1"/>
    <col min="1028" max="1028" width="17.5703125" style="167" customWidth="1"/>
    <col min="1029" max="1029" width="14.7109375" style="167" customWidth="1"/>
    <col min="1030" max="1279" width="8.140625" style="167"/>
    <col min="1280" max="1280" width="8.7109375" style="167" customWidth="1"/>
    <col min="1281" max="1281" width="31.5703125" style="167" customWidth="1"/>
    <col min="1282" max="1282" width="13.85546875" style="167" customWidth="1"/>
    <col min="1283" max="1283" width="19.140625" style="167" customWidth="1"/>
    <col min="1284" max="1284" width="17.5703125" style="167" customWidth="1"/>
    <col min="1285" max="1285" width="14.7109375" style="167" customWidth="1"/>
    <col min="1286" max="1535" width="8.140625" style="167"/>
    <col min="1536" max="1536" width="8.7109375" style="167" customWidth="1"/>
    <col min="1537" max="1537" width="31.5703125" style="167" customWidth="1"/>
    <col min="1538" max="1538" width="13.85546875" style="167" customWidth="1"/>
    <col min="1539" max="1539" width="19.140625" style="167" customWidth="1"/>
    <col min="1540" max="1540" width="17.5703125" style="167" customWidth="1"/>
    <col min="1541" max="1541" width="14.7109375" style="167" customWidth="1"/>
    <col min="1542" max="1791" width="8.140625" style="167"/>
    <col min="1792" max="1792" width="8.7109375" style="167" customWidth="1"/>
    <col min="1793" max="1793" width="31.5703125" style="167" customWidth="1"/>
    <col min="1794" max="1794" width="13.85546875" style="167" customWidth="1"/>
    <col min="1795" max="1795" width="19.140625" style="167" customWidth="1"/>
    <col min="1796" max="1796" width="17.5703125" style="167" customWidth="1"/>
    <col min="1797" max="1797" width="14.7109375" style="167" customWidth="1"/>
    <col min="1798" max="2047" width="8.140625" style="167"/>
    <col min="2048" max="2048" width="8.7109375" style="167" customWidth="1"/>
    <col min="2049" max="2049" width="31.5703125" style="167" customWidth="1"/>
    <col min="2050" max="2050" width="13.85546875" style="167" customWidth="1"/>
    <col min="2051" max="2051" width="19.140625" style="167" customWidth="1"/>
    <col min="2052" max="2052" width="17.5703125" style="167" customWidth="1"/>
    <col min="2053" max="2053" width="14.7109375" style="167" customWidth="1"/>
    <col min="2054" max="2303" width="8.140625" style="167"/>
    <col min="2304" max="2304" width="8.7109375" style="167" customWidth="1"/>
    <col min="2305" max="2305" width="31.5703125" style="167" customWidth="1"/>
    <col min="2306" max="2306" width="13.85546875" style="167" customWidth="1"/>
    <col min="2307" max="2307" width="19.140625" style="167" customWidth="1"/>
    <col min="2308" max="2308" width="17.5703125" style="167" customWidth="1"/>
    <col min="2309" max="2309" width="14.7109375" style="167" customWidth="1"/>
    <col min="2310" max="2559" width="8.140625" style="167"/>
    <col min="2560" max="2560" width="8.7109375" style="167" customWidth="1"/>
    <col min="2561" max="2561" width="31.5703125" style="167" customWidth="1"/>
    <col min="2562" max="2562" width="13.85546875" style="167" customWidth="1"/>
    <col min="2563" max="2563" width="19.140625" style="167" customWidth="1"/>
    <col min="2564" max="2564" width="17.5703125" style="167" customWidth="1"/>
    <col min="2565" max="2565" width="14.7109375" style="167" customWidth="1"/>
    <col min="2566" max="2815" width="8.140625" style="167"/>
    <col min="2816" max="2816" width="8.7109375" style="167" customWidth="1"/>
    <col min="2817" max="2817" width="31.5703125" style="167" customWidth="1"/>
    <col min="2818" max="2818" width="13.85546875" style="167" customWidth="1"/>
    <col min="2819" max="2819" width="19.140625" style="167" customWidth="1"/>
    <col min="2820" max="2820" width="17.5703125" style="167" customWidth="1"/>
    <col min="2821" max="2821" width="14.7109375" style="167" customWidth="1"/>
    <col min="2822" max="3071" width="8.140625" style="167"/>
    <col min="3072" max="3072" width="8.7109375" style="167" customWidth="1"/>
    <col min="3073" max="3073" width="31.5703125" style="167" customWidth="1"/>
    <col min="3074" max="3074" width="13.85546875" style="167" customWidth="1"/>
    <col min="3075" max="3075" width="19.140625" style="167" customWidth="1"/>
    <col min="3076" max="3076" width="17.5703125" style="167" customWidth="1"/>
    <col min="3077" max="3077" width="14.7109375" style="167" customWidth="1"/>
    <col min="3078" max="3327" width="8.140625" style="167"/>
    <col min="3328" max="3328" width="8.7109375" style="167" customWidth="1"/>
    <col min="3329" max="3329" width="31.5703125" style="167" customWidth="1"/>
    <col min="3330" max="3330" width="13.85546875" style="167" customWidth="1"/>
    <col min="3331" max="3331" width="19.140625" style="167" customWidth="1"/>
    <col min="3332" max="3332" width="17.5703125" style="167" customWidth="1"/>
    <col min="3333" max="3333" width="14.7109375" style="167" customWidth="1"/>
    <col min="3334" max="3583" width="8.140625" style="167"/>
    <col min="3584" max="3584" width="8.7109375" style="167" customWidth="1"/>
    <col min="3585" max="3585" width="31.5703125" style="167" customWidth="1"/>
    <col min="3586" max="3586" width="13.85546875" style="167" customWidth="1"/>
    <col min="3587" max="3587" width="19.140625" style="167" customWidth="1"/>
    <col min="3588" max="3588" width="17.5703125" style="167" customWidth="1"/>
    <col min="3589" max="3589" width="14.7109375" style="167" customWidth="1"/>
    <col min="3590" max="3839" width="8.140625" style="167"/>
    <col min="3840" max="3840" width="8.7109375" style="167" customWidth="1"/>
    <col min="3841" max="3841" width="31.5703125" style="167" customWidth="1"/>
    <col min="3842" max="3842" width="13.85546875" style="167" customWidth="1"/>
    <col min="3843" max="3843" width="19.140625" style="167" customWidth="1"/>
    <col min="3844" max="3844" width="17.5703125" style="167" customWidth="1"/>
    <col min="3845" max="3845" width="14.7109375" style="167" customWidth="1"/>
    <col min="3846" max="4095" width="8.140625" style="167"/>
    <col min="4096" max="4096" width="8.7109375" style="167" customWidth="1"/>
    <col min="4097" max="4097" width="31.5703125" style="167" customWidth="1"/>
    <col min="4098" max="4098" width="13.85546875" style="167" customWidth="1"/>
    <col min="4099" max="4099" width="19.140625" style="167" customWidth="1"/>
    <col min="4100" max="4100" width="17.5703125" style="167" customWidth="1"/>
    <col min="4101" max="4101" width="14.7109375" style="167" customWidth="1"/>
    <col min="4102" max="4351" width="8.140625" style="167"/>
    <col min="4352" max="4352" width="8.7109375" style="167" customWidth="1"/>
    <col min="4353" max="4353" width="31.5703125" style="167" customWidth="1"/>
    <col min="4354" max="4354" width="13.85546875" style="167" customWidth="1"/>
    <col min="4355" max="4355" width="19.140625" style="167" customWidth="1"/>
    <col min="4356" max="4356" width="17.5703125" style="167" customWidth="1"/>
    <col min="4357" max="4357" width="14.7109375" style="167" customWidth="1"/>
    <col min="4358" max="4607" width="8.140625" style="167"/>
    <col min="4608" max="4608" width="8.7109375" style="167" customWidth="1"/>
    <col min="4609" max="4609" width="31.5703125" style="167" customWidth="1"/>
    <col min="4610" max="4610" width="13.85546875" style="167" customWidth="1"/>
    <col min="4611" max="4611" width="19.140625" style="167" customWidth="1"/>
    <col min="4612" max="4612" width="17.5703125" style="167" customWidth="1"/>
    <col min="4613" max="4613" width="14.7109375" style="167" customWidth="1"/>
    <col min="4614" max="4863" width="8.140625" style="167"/>
    <col min="4864" max="4864" width="8.7109375" style="167" customWidth="1"/>
    <col min="4865" max="4865" width="31.5703125" style="167" customWidth="1"/>
    <col min="4866" max="4866" width="13.85546875" style="167" customWidth="1"/>
    <col min="4867" max="4867" width="19.140625" style="167" customWidth="1"/>
    <col min="4868" max="4868" width="17.5703125" style="167" customWidth="1"/>
    <col min="4869" max="4869" width="14.7109375" style="167" customWidth="1"/>
    <col min="4870" max="5119" width="8.140625" style="167"/>
    <col min="5120" max="5120" width="8.7109375" style="167" customWidth="1"/>
    <col min="5121" max="5121" width="31.5703125" style="167" customWidth="1"/>
    <col min="5122" max="5122" width="13.85546875" style="167" customWidth="1"/>
    <col min="5123" max="5123" width="19.140625" style="167" customWidth="1"/>
    <col min="5124" max="5124" width="17.5703125" style="167" customWidth="1"/>
    <col min="5125" max="5125" width="14.7109375" style="167" customWidth="1"/>
    <col min="5126" max="5375" width="8.140625" style="167"/>
    <col min="5376" max="5376" width="8.7109375" style="167" customWidth="1"/>
    <col min="5377" max="5377" width="31.5703125" style="167" customWidth="1"/>
    <col min="5378" max="5378" width="13.85546875" style="167" customWidth="1"/>
    <col min="5379" max="5379" width="19.140625" style="167" customWidth="1"/>
    <col min="5380" max="5380" width="17.5703125" style="167" customWidth="1"/>
    <col min="5381" max="5381" width="14.7109375" style="167" customWidth="1"/>
    <col min="5382" max="5631" width="8.140625" style="167"/>
    <col min="5632" max="5632" width="8.7109375" style="167" customWidth="1"/>
    <col min="5633" max="5633" width="31.5703125" style="167" customWidth="1"/>
    <col min="5634" max="5634" width="13.85546875" style="167" customWidth="1"/>
    <col min="5635" max="5635" width="19.140625" style="167" customWidth="1"/>
    <col min="5636" max="5636" width="17.5703125" style="167" customWidth="1"/>
    <col min="5637" max="5637" width="14.7109375" style="167" customWidth="1"/>
    <col min="5638" max="5887" width="8.140625" style="167"/>
    <col min="5888" max="5888" width="8.7109375" style="167" customWidth="1"/>
    <col min="5889" max="5889" width="31.5703125" style="167" customWidth="1"/>
    <col min="5890" max="5890" width="13.85546875" style="167" customWidth="1"/>
    <col min="5891" max="5891" width="19.140625" style="167" customWidth="1"/>
    <col min="5892" max="5892" width="17.5703125" style="167" customWidth="1"/>
    <col min="5893" max="5893" width="14.7109375" style="167" customWidth="1"/>
    <col min="5894" max="6143" width="8.140625" style="167"/>
    <col min="6144" max="6144" width="8.7109375" style="167" customWidth="1"/>
    <col min="6145" max="6145" width="31.5703125" style="167" customWidth="1"/>
    <col min="6146" max="6146" width="13.85546875" style="167" customWidth="1"/>
    <col min="6147" max="6147" width="19.140625" style="167" customWidth="1"/>
    <col min="6148" max="6148" width="17.5703125" style="167" customWidth="1"/>
    <col min="6149" max="6149" width="14.7109375" style="167" customWidth="1"/>
    <col min="6150" max="6399" width="8.140625" style="167"/>
    <col min="6400" max="6400" width="8.7109375" style="167" customWidth="1"/>
    <col min="6401" max="6401" width="31.5703125" style="167" customWidth="1"/>
    <col min="6402" max="6402" width="13.85546875" style="167" customWidth="1"/>
    <col min="6403" max="6403" width="19.140625" style="167" customWidth="1"/>
    <col min="6404" max="6404" width="17.5703125" style="167" customWidth="1"/>
    <col min="6405" max="6405" width="14.7109375" style="167" customWidth="1"/>
    <col min="6406" max="6655" width="8.140625" style="167"/>
    <col min="6656" max="6656" width="8.7109375" style="167" customWidth="1"/>
    <col min="6657" max="6657" width="31.5703125" style="167" customWidth="1"/>
    <col min="6658" max="6658" width="13.85546875" style="167" customWidth="1"/>
    <col min="6659" max="6659" width="19.140625" style="167" customWidth="1"/>
    <col min="6660" max="6660" width="17.5703125" style="167" customWidth="1"/>
    <col min="6661" max="6661" width="14.7109375" style="167" customWidth="1"/>
    <col min="6662" max="6911" width="8.140625" style="167"/>
    <col min="6912" max="6912" width="8.7109375" style="167" customWidth="1"/>
    <col min="6913" max="6913" width="31.5703125" style="167" customWidth="1"/>
    <col min="6914" max="6914" width="13.85546875" style="167" customWidth="1"/>
    <col min="6915" max="6915" width="19.140625" style="167" customWidth="1"/>
    <col min="6916" max="6916" width="17.5703125" style="167" customWidth="1"/>
    <col min="6917" max="6917" width="14.7109375" style="167" customWidth="1"/>
    <col min="6918" max="7167" width="8.140625" style="167"/>
    <col min="7168" max="7168" width="8.7109375" style="167" customWidth="1"/>
    <col min="7169" max="7169" width="31.5703125" style="167" customWidth="1"/>
    <col min="7170" max="7170" width="13.85546875" style="167" customWidth="1"/>
    <col min="7171" max="7171" width="19.140625" style="167" customWidth="1"/>
    <col min="7172" max="7172" width="17.5703125" style="167" customWidth="1"/>
    <col min="7173" max="7173" width="14.7109375" style="167" customWidth="1"/>
    <col min="7174" max="7423" width="8.140625" style="167"/>
    <col min="7424" max="7424" width="8.7109375" style="167" customWidth="1"/>
    <col min="7425" max="7425" width="31.5703125" style="167" customWidth="1"/>
    <col min="7426" max="7426" width="13.85546875" style="167" customWidth="1"/>
    <col min="7427" max="7427" width="19.140625" style="167" customWidth="1"/>
    <col min="7428" max="7428" width="17.5703125" style="167" customWidth="1"/>
    <col min="7429" max="7429" width="14.7109375" style="167" customWidth="1"/>
    <col min="7430" max="7679" width="8.140625" style="167"/>
    <col min="7680" max="7680" width="8.7109375" style="167" customWidth="1"/>
    <col min="7681" max="7681" width="31.5703125" style="167" customWidth="1"/>
    <col min="7682" max="7682" width="13.85546875" style="167" customWidth="1"/>
    <col min="7683" max="7683" width="19.140625" style="167" customWidth="1"/>
    <col min="7684" max="7684" width="17.5703125" style="167" customWidth="1"/>
    <col min="7685" max="7685" width="14.7109375" style="167" customWidth="1"/>
    <col min="7686" max="7935" width="8.140625" style="167"/>
    <col min="7936" max="7936" width="8.7109375" style="167" customWidth="1"/>
    <col min="7937" max="7937" width="31.5703125" style="167" customWidth="1"/>
    <col min="7938" max="7938" width="13.85546875" style="167" customWidth="1"/>
    <col min="7939" max="7939" width="19.140625" style="167" customWidth="1"/>
    <col min="7940" max="7940" width="17.5703125" style="167" customWidth="1"/>
    <col min="7941" max="7941" width="14.7109375" style="167" customWidth="1"/>
    <col min="7942" max="8191" width="8.140625" style="167"/>
    <col min="8192" max="8192" width="8.7109375" style="167" customWidth="1"/>
    <col min="8193" max="8193" width="31.5703125" style="167" customWidth="1"/>
    <col min="8194" max="8194" width="13.85546875" style="167" customWidth="1"/>
    <col min="8195" max="8195" width="19.140625" style="167" customWidth="1"/>
    <col min="8196" max="8196" width="17.5703125" style="167" customWidth="1"/>
    <col min="8197" max="8197" width="14.7109375" style="167" customWidth="1"/>
    <col min="8198" max="8447" width="8.140625" style="167"/>
    <col min="8448" max="8448" width="8.7109375" style="167" customWidth="1"/>
    <col min="8449" max="8449" width="31.5703125" style="167" customWidth="1"/>
    <col min="8450" max="8450" width="13.85546875" style="167" customWidth="1"/>
    <col min="8451" max="8451" width="19.140625" style="167" customWidth="1"/>
    <col min="8452" max="8452" width="17.5703125" style="167" customWidth="1"/>
    <col min="8453" max="8453" width="14.7109375" style="167" customWidth="1"/>
    <col min="8454" max="8703" width="8.140625" style="167"/>
    <col min="8704" max="8704" width="8.7109375" style="167" customWidth="1"/>
    <col min="8705" max="8705" width="31.5703125" style="167" customWidth="1"/>
    <col min="8706" max="8706" width="13.85546875" style="167" customWidth="1"/>
    <col min="8707" max="8707" width="19.140625" style="167" customWidth="1"/>
    <col min="8708" max="8708" width="17.5703125" style="167" customWidth="1"/>
    <col min="8709" max="8709" width="14.7109375" style="167" customWidth="1"/>
    <col min="8710" max="8959" width="8.140625" style="167"/>
    <col min="8960" max="8960" width="8.7109375" style="167" customWidth="1"/>
    <col min="8961" max="8961" width="31.5703125" style="167" customWidth="1"/>
    <col min="8962" max="8962" width="13.85546875" style="167" customWidth="1"/>
    <col min="8963" max="8963" width="19.140625" style="167" customWidth="1"/>
    <col min="8964" max="8964" width="17.5703125" style="167" customWidth="1"/>
    <col min="8965" max="8965" width="14.7109375" style="167" customWidth="1"/>
    <col min="8966" max="9215" width="8.140625" style="167"/>
    <col min="9216" max="9216" width="8.7109375" style="167" customWidth="1"/>
    <col min="9217" max="9217" width="31.5703125" style="167" customWidth="1"/>
    <col min="9218" max="9218" width="13.85546875" style="167" customWidth="1"/>
    <col min="9219" max="9219" width="19.140625" style="167" customWidth="1"/>
    <col min="9220" max="9220" width="17.5703125" style="167" customWidth="1"/>
    <col min="9221" max="9221" width="14.7109375" style="167" customWidth="1"/>
    <col min="9222" max="9471" width="8.140625" style="167"/>
    <col min="9472" max="9472" width="8.7109375" style="167" customWidth="1"/>
    <col min="9473" max="9473" width="31.5703125" style="167" customWidth="1"/>
    <col min="9474" max="9474" width="13.85546875" style="167" customWidth="1"/>
    <col min="9475" max="9475" width="19.140625" style="167" customWidth="1"/>
    <col min="9476" max="9476" width="17.5703125" style="167" customWidth="1"/>
    <col min="9477" max="9477" width="14.7109375" style="167" customWidth="1"/>
    <col min="9478" max="9727" width="8.140625" style="167"/>
    <col min="9728" max="9728" width="8.7109375" style="167" customWidth="1"/>
    <col min="9729" max="9729" width="31.5703125" style="167" customWidth="1"/>
    <col min="9730" max="9730" width="13.85546875" style="167" customWidth="1"/>
    <col min="9731" max="9731" width="19.140625" style="167" customWidth="1"/>
    <col min="9732" max="9732" width="17.5703125" style="167" customWidth="1"/>
    <col min="9733" max="9733" width="14.7109375" style="167" customWidth="1"/>
    <col min="9734" max="9983" width="8.140625" style="167"/>
    <col min="9984" max="9984" width="8.7109375" style="167" customWidth="1"/>
    <col min="9985" max="9985" width="31.5703125" style="167" customWidth="1"/>
    <col min="9986" max="9986" width="13.85546875" style="167" customWidth="1"/>
    <col min="9987" max="9987" width="19.140625" style="167" customWidth="1"/>
    <col min="9988" max="9988" width="17.5703125" style="167" customWidth="1"/>
    <col min="9989" max="9989" width="14.7109375" style="167" customWidth="1"/>
    <col min="9990" max="10239" width="8.140625" style="167"/>
    <col min="10240" max="10240" width="8.7109375" style="167" customWidth="1"/>
    <col min="10241" max="10241" width="31.5703125" style="167" customWidth="1"/>
    <col min="10242" max="10242" width="13.85546875" style="167" customWidth="1"/>
    <col min="10243" max="10243" width="19.140625" style="167" customWidth="1"/>
    <col min="10244" max="10244" width="17.5703125" style="167" customWidth="1"/>
    <col min="10245" max="10245" width="14.7109375" style="167" customWidth="1"/>
    <col min="10246" max="10495" width="8.140625" style="167"/>
    <col min="10496" max="10496" width="8.7109375" style="167" customWidth="1"/>
    <col min="10497" max="10497" width="31.5703125" style="167" customWidth="1"/>
    <col min="10498" max="10498" width="13.85546875" style="167" customWidth="1"/>
    <col min="10499" max="10499" width="19.140625" style="167" customWidth="1"/>
    <col min="10500" max="10500" width="17.5703125" style="167" customWidth="1"/>
    <col min="10501" max="10501" width="14.7109375" style="167" customWidth="1"/>
    <col min="10502" max="10751" width="8.140625" style="167"/>
    <col min="10752" max="10752" width="8.7109375" style="167" customWidth="1"/>
    <col min="10753" max="10753" width="31.5703125" style="167" customWidth="1"/>
    <col min="10754" max="10754" width="13.85546875" style="167" customWidth="1"/>
    <col min="10755" max="10755" width="19.140625" style="167" customWidth="1"/>
    <col min="10756" max="10756" width="17.5703125" style="167" customWidth="1"/>
    <col min="10757" max="10757" width="14.7109375" style="167" customWidth="1"/>
    <col min="10758" max="11007" width="8.140625" style="167"/>
    <col min="11008" max="11008" width="8.7109375" style="167" customWidth="1"/>
    <col min="11009" max="11009" width="31.5703125" style="167" customWidth="1"/>
    <col min="11010" max="11010" width="13.85546875" style="167" customWidth="1"/>
    <col min="11011" max="11011" width="19.140625" style="167" customWidth="1"/>
    <col min="11012" max="11012" width="17.5703125" style="167" customWidth="1"/>
    <col min="11013" max="11013" width="14.7109375" style="167" customWidth="1"/>
    <col min="11014" max="11263" width="8.140625" style="167"/>
    <col min="11264" max="11264" width="8.7109375" style="167" customWidth="1"/>
    <col min="11265" max="11265" width="31.5703125" style="167" customWidth="1"/>
    <col min="11266" max="11266" width="13.85546875" style="167" customWidth="1"/>
    <col min="11267" max="11267" width="19.140625" style="167" customWidth="1"/>
    <col min="11268" max="11268" width="17.5703125" style="167" customWidth="1"/>
    <col min="11269" max="11269" width="14.7109375" style="167" customWidth="1"/>
    <col min="11270" max="11519" width="8.140625" style="167"/>
    <col min="11520" max="11520" width="8.7109375" style="167" customWidth="1"/>
    <col min="11521" max="11521" width="31.5703125" style="167" customWidth="1"/>
    <col min="11522" max="11522" width="13.85546875" style="167" customWidth="1"/>
    <col min="11523" max="11523" width="19.140625" style="167" customWidth="1"/>
    <col min="11524" max="11524" width="17.5703125" style="167" customWidth="1"/>
    <col min="11525" max="11525" width="14.7109375" style="167" customWidth="1"/>
    <col min="11526" max="11775" width="8.140625" style="167"/>
    <col min="11776" max="11776" width="8.7109375" style="167" customWidth="1"/>
    <col min="11777" max="11777" width="31.5703125" style="167" customWidth="1"/>
    <col min="11778" max="11778" width="13.85546875" style="167" customWidth="1"/>
    <col min="11779" max="11779" width="19.140625" style="167" customWidth="1"/>
    <col min="11780" max="11780" width="17.5703125" style="167" customWidth="1"/>
    <col min="11781" max="11781" width="14.7109375" style="167" customWidth="1"/>
    <col min="11782" max="12031" width="8.140625" style="167"/>
    <col min="12032" max="12032" width="8.7109375" style="167" customWidth="1"/>
    <col min="12033" max="12033" width="31.5703125" style="167" customWidth="1"/>
    <col min="12034" max="12034" width="13.85546875" style="167" customWidth="1"/>
    <col min="12035" max="12035" width="19.140625" style="167" customWidth="1"/>
    <col min="12036" max="12036" width="17.5703125" style="167" customWidth="1"/>
    <col min="12037" max="12037" width="14.7109375" style="167" customWidth="1"/>
    <col min="12038" max="12287" width="8.140625" style="167"/>
    <col min="12288" max="12288" width="8.7109375" style="167" customWidth="1"/>
    <col min="12289" max="12289" width="31.5703125" style="167" customWidth="1"/>
    <col min="12290" max="12290" width="13.85546875" style="167" customWidth="1"/>
    <col min="12291" max="12291" width="19.140625" style="167" customWidth="1"/>
    <col min="12292" max="12292" width="17.5703125" style="167" customWidth="1"/>
    <col min="12293" max="12293" width="14.7109375" style="167" customWidth="1"/>
    <col min="12294" max="12543" width="8.140625" style="167"/>
    <col min="12544" max="12544" width="8.7109375" style="167" customWidth="1"/>
    <col min="12545" max="12545" width="31.5703125" style="167" customWidth="1"/>
    <col min="12546" max="12546" width="13.85546875" style="167" customWidth="1"/>
    <col min="12547" max="12547" width="19.140625" style="167" customWidth="1"/>
    <col min="12548" max="12548" width="17.5703125" style="167" customWidth="1"/>
    <col min="12549" max="12549" width="14.7109375" style="167" customWidth="1"/>
    <col min="12550" max="12799" width="8.140625" style="167"/>
    <col min="12800" max="12800" width="8.7109375" style="167" customWidth="1"/>
    <col min="12801" max="12801" width="31.5703125" style="167" customWidth="1"/>
    <col min="12802" max="12802" width="13.85546875" style="167" customWidth="1"/>
    <col min="12803" max="12803" width="19.140625" style="167" customWidth="1"/>
    <col min="12804" max="12804" width="17.5703125" style="167" customWidth="1"/>
    <col min="12805" max="12805" width="14.7109375" style="167" customWidth="1"/>
    <col min="12806" max="13055" width="8.140625" style="167"/>
    <col min="13056" max="13056" width="8.7109375" style="167" customWidth="1"/>
    <col min="13057" max="13057" width="31.5703125" style="167" customWidth="1"/>
    <col min="13058" max="13058" width="13.85546875" style="167" customWidth="1"/>
    <col min="13059" max="13059" width="19.140625" style="167" customWidth="1"/>
    <col min="13060" max="13060" width="17.5703125" style="167" customWidth="1"/>
    <col min="13061" max="13061" width="14.7109375" style="167" customWidth="1"/>
    <col min="13062" max="13311" width="8.140625" style="167"/>
    <col min="13312" max="13312" width="8.7109375" style="167" customWidth="1"/>
    <col min="13313" max="13313" width="31.5703125" style="167" customWidth="1"/>
    <col min="13314" max="13314" width="13.85546875" style="167" customWidth="1"/>
    <col min="13315" max="13315" width="19.140625" style="167" customWidth="1"/>
    <col min="13316" max="13316" width="17.5703125" style="167" customWidth="1"/>
    <col min="13317" max="13317" width="14.7109375" style="167" customWidth="1"/>
    <col min="13318" max="13567" width="8.140625" style="167"/>
    <col min="13568" max="13568" width="8.7109375" style="167" customWidth="1"/>
    <col min="13569" max="13569" width="31.5703125" style="167" customWidth="1"/>
    <col min="13570" max="13570" width="13.85546875" style="167" customWidth="1"/>
    <col min="13571" max="13571" width="19.140625" style="167" customWidth="1"/>
    <col min="13572" max="13572" width="17.5703125" style="167" customWidth="1"/>
    <col min="13573" max="13573" width="14.7109375" style="167" customWidth="1"/>
    <col min="13574" max="13823" width="8.140625" style="167"/>
    <col min="13824" max="13824" width="8.7109375" style="167" customWidth="1"/>
    <col min="13825" max="13825" width="31.5703125" style="167" customWidth="1"/>
    <col min="13826" max="13826" width="13.85546875" style="167" customWidth="1"/>
    <col min="13827" max="13827" width="19.140625" style="167" customWidth="1"/>
    <col min="13828" max="13828" width="17.5703125" style="167" customWidth="1"/>
    <col min="13829" max="13829" width="14.7109375" style="167" customWidth="1"/>
    <col min="13830" max="14079" width="8.140625" style="167"/>
    <col min="14080" max="14080" width="8.7109375" style="167" customWidth="1"/>
    <col min="14081" max="14081" width="31.5703125" style="167" customWidth="1"/>
    <col min="14082" max="14082" width="13.85546875" style="167" customWidth="1"/>
    <col min="14083" max="14083" width="19.140625" style="167" customWidth="1"/>
    <col min="14084" max="14084" width="17.5703125" style="167" customWidth="1"/>
    <col min="14085" max="14085" width="14.7109375" style="167" customWidth="1"/>
    <col min="14086" max="14335" width="8.140625" style="167"/>
    <col min="14336" max="14336" width="8.7109375" style="167" customWidth="1"/>
    <col min="14337" max="14337" width="31.5703125" style="167" customWidth="1"/>
    <col min="14338" max="14338" width="13.85546875" style="167" customWidth="1"/>
    <col min="14339" max="14339" width="19.140625" style="167" customWidth="1"/>
    <col min="14340" max="14340" width="17.5703125" style="167" customWidth="1"/>
    <col min="14341" max="14341" width="14.7109375" style="167" customWidth="1"/>
    <col min="14342" max="14591" width="8.140625" style="167"/>
    <col min="14592" max="14592" width="8.7109375" style="167" customWidth="1"/>
    <col min="14593" max="14593" width="31.5703125" style="167" customWidth="1"/>
    <col min="14594" max="14594" width="13.85546875" style="167" customWidth="1"/>
    <col min="14595" max="14595" width="19.140625" style="167" customWidth="1"/>
    <col min="14596" max="14596" width="17.5703125" style="167" customWidth="1"/>
    <col min="14597" max="14597" width="14.7109375" style="167" customWidth="1"/>
    <col min="14598" max="14847" width="8.140625" style="167"/>
    <col min="14848" max="14848" width="8.7109375" style="167" customWidth="1"/>
    <col min="14849" max="14849" width="31.5703125" style="167" customWidth="1"/>
    <col min="14850" max="14850" width="13.85546875" style="167" customWidth="1"/>
    <col min="14851" max="14851" width="19.140625" style="167" customWidth="1"/>
    <col min="14852" max="14852" width="17.5703125" style="167" customWidth="1"/>
    <col min="14853" max="14853" width="14.7109375" style="167" customWidth="1"/>
    <col min="14854" max="15103" width="8.140625" style="167"/>
    <col min="15104" max="15104" width="8.7109375" style="167" customWidth="1"/>
    <col min="15105" max="15105" width="31.5703125" style="167" customWidth="1"/>
    <col min="15106" max="15106" width="13.85546875" style="167" customWidth="1"/>
    <col min="15107" max="15107" width="19.140625" style="167" customWidth="1"/>
    <col min="15108" max="15108" width="17.5703125" style="167" customWidth="1"/>
    <col min="15109" max="15109" width="14.7109375" style="167" customWidth="1"/>
    <col min="15110" max="15359" width="8.140625" style="167"/>
    <col min="15360" max="15360" width="8.7109375" style="167" customWidth="1"/>
    <col min="15361" max="15361" width="31.5703125" style="167" customWidth="1"/>
    <col min="15362" max="15362" width="13.85546875" style="167" customWidth="1"/>
    <col min="15363" max="15363" width="19.140625" style="167" customWidth="1"/>
    <col min="15364" max="15364" width="17.5703125" style="167" customWidth="1"/>
    <col min="15365" max="15365" width="14.7109375" style="167" customWidth="1"/>
    <col min="15366" max="15615" width="8.140625" style="167"/>
    <col min="15616" max="15616" width="8.7109375" style="167" customWidth="1"/>
    <col min="15617" max="15617" width="31.5703125" style="167" customWidth="1"/>
    <col min="15618" max="15618" width="13.85546875" style="167" customWidth="1"/>
    <col min="15619" max="15619" width="19.140625" style="167" customWidth="1"/>
    <col min="15620" max="15620" width="17.5703125" style="167" customWidth="1"/>
    <col min="15621" max="15621" width="14.7109375" style="167" customWidth="1"/>
    <col min="15622" max="15871" width="8.140625" style="167"/>
    <col min="15872" max="15872" width="8.7109375" style="167" customWidth="1"/>
    <col min="15873" max="15873" width="31.5703125" style="167" customWidth="1"/>
    <col min="15874" max="15874" width="13.85546875" style="167" customWidth="1"/>
    <col min="15875" max="15875" width="19.140625" style="167" customWidth="1"/>
    <col min="15876" max="15876" width="17.5703125" style="167" customWidth="1"/>
    <col min="15877" max="15877" width="14.7109375" style="167" customWidth="1"/>
    <col min="15878" max="16127" width="8.140625" style="167"/>
    <col min="16128" max="16128" width="8.7109375" style="167" customWidth="1"/>
    <col min="16129" max="16129" width="31.5703125" style="167" customWidth="1"/>
    <col min="16130" max="16130" width="13.85546875" style="167" customWidth="1"/>
    <col min="16131" max="16131" width="19.140625" style="167" customWidth="1"/>
    <col min="16132" max="16132" width="17.5703125" style="167" customWidth="1"/>
    <col min="16133" max="16133" width="14.7109375" style="167" customWidth="1"/>
    <col min="16134" max="16384" width="8.140625" style="167"/>
  </cols>
  <sheetData>
    <row r="1" spans="1:5" ht="23.25" hidden="1" customHeight="1" x14ac:dyDescent="0.25">
      <c r="A1" s="222"/>
      <c r="B1" s="222"/>
      <c r="C1" s="222"/>
      <c r="D1" s="222"/>
      <c r="E1" s="222"/>
    </row>
    <row r="2" spans="1:5" hidden="1" x14ac:dyDescent="0.25">
      <c r="A2" s="222" t="s">
        <v>169</v>
      </c>
      <c r="B2" s="222"/>
      <c r="C2" s="222"/>
      <c r="D2" s="222"/>
      <c r="E2" s="222"/>
    </row>
    <row r="3" spans="1:5" ht="15.75" customHeight="1" x14ac:dyDescent="0.25">
      <c r="A3" s="223" t="s">
        <v>207</v>
      </c>
      <c r="B3" s="223"/>
      <c r="C3" s="223"/>
      <c r="D3" s="223"/>
      <c r="E3" s="223"/>
    </row>
    <row r="4" spans="1:5" x14ac:dyDescent="0.25">
      <c r="A4" s="223" t="s">
        <v>170</v>
      </c>
      <c r="B4" s="223"/>
      <c r="C4" s="223"/>
      <c r="D4" s="223"/>
      <c r="E4" s="223"/>
    </row>
    <row r="5" spans="1:5" x14ac:dyDescent="0.25">
      <c r="A5" s="223" t="s">
        <v>171</v>
      </c>
      <c r="B5" s="223"/>
      <c r="C5" s="223"/>
      <c r="D5" s="223"/>
      <c r="E5" s="223"/>
    </row>
    <row r="6" spans="1:5" ht="26.25" customHeight="1" x14ac:dyDescent="0.25">
      <c r="A6" s="222" t="s">
        <v>215</v>
      </c>
      <c r="B6" s="222"/>
      <c r="C6" s="222"/>
      <c r="D6" s="222"/>
      <c r="E6" s="167" t="s">
        <v>244</v>
      </c>
    </row>
    <row r="7" spans="1:5" x14ac:dyDescent="0.25">
      <c r="A7" s="222"/>
      <c r="B7" s="222"/>
      <c r="C7" s="222"/>
      <c r="D7" s="222"/>
      <c r="E7" s="222"/>
    </row>
    <row r="8" spans="1:5" ht="28.5" customHeight="1" x14ac:dyDescent="0.25">
      <c r="A8" s="224" t="s">
        <v>217</v>
      </c>
      <c r="B8" s="224"/>
      <c r="C8" s="224"/>
      <c r="D8" s="224"/>
      <c r="E8" s="224"/>
    </row>
    <row r="9" spans="1:5" ht="29.25" customHeight="1" x14ac:dyDescent="0.25">
      <c r="A9" s="224" t="s">
        <v>204</v>
      </c>
      <c r="B9" s="224"/>
      <c r="C9" s="224"/>
      <c r="D9" s="224"/>
      <c r="E9" s="224"/>
    </row>
    <row r="10" spans="1:5" ht="30" customHeight="1" x14ac:dyDescent="0.25">
      <c r="A10" s="224" t="s">
        <v>205</v>
      </c>
      <c r="B10" s="224"/>
      <c r="C10" s="224"/>
      <c r="D10" s="224"/>
      <c r="E10" s="224"/>
    </row>
    <row r="11" spans="1:5" ht="30" customHeight="1" x14ac:dyDescent="0.25">
      <c r="A11" s="224" t="s">
        <v>218</v>
      </c>
      <c r="B11" s="224"/>
      <c r="C11" s="224"/>
      <c r="D11" s="224"/>
      <c r="E11" s="224"/>
    </row>
    <row r="12" spans="1:5" ht="29.25" customHeight="1" x14ac:dyDescent="0.25">
      <c r="A12" s="224" t="s">
        <v>209</v>
      </c>
      <c r="B12" s="224"/>
      <c r="C12" s="224"/>
      <c r="D12" s="224"/>
      <c r="E12" s="224"/>
    </row>
    <row r="13" spans="1:5" ht="28.5" customHeight="1" x14ac:dyDescent="0.25">
      <c r="A13" s="224" t="s">
        <v>219</v>
      </c>
      <c r="B13" s="224"/>
      <c r="C13" s="224"/>
      <c r="D13" s="224"/>
      <c r="E13" s="224"/>
    </row>
    <row r="14" spans="1:5" ht="15.75" customHeight="1" thickBot="1" x14ac:dyDescent="0.3">
      <c r="A14" s="222"/>
      <c r="B14" s="222"/>
      <c r="C14" s="222"/>
      <c r="D14" s="222"/>
      <c r="E14" s="222"/>
    </row>
    <row r="15" spans="1:5" ht="90.75" thickBot="1" x14ac:dyDescent="0.3">
      <c r="A15" s="170" t="s">
        <v>2</v>
      </c>
      <c r="B15" s="168" t="s">
        <v>173</v>
      </c>
      <c r="C15" s="168" t="s">
        <v>0</v>
      </c>
      <c r="D15" s="168" t="s">
        <v>174</v>
      </c>
      <c r="E15" s="168" t="s">
        <v>1</v>
      </c>
    </row>
    <row r="16" spans="1:5" x14ac:dyDescent="0.25">
      <c r="A16" s="228" t="s">
        <v>8</v>
      </c>
      <c r="B16" s="229"/>
      <c r="C16" s="229"/>
      <c r="D16" s="229"/>
      <c r="E16" s="171"/>
    </row>
    <row r="17" spans="1:5" ht="15" customHeight="1" x14ac:dyDescent="0.25">
      <c r="A17" s="180" t="s">
        <v>57</v>
      </c>
      <c r="B17" s="181" t="s">
        <v>22</v>
      </c>
      <c r="C17" s="182" t="s">
        <v>11</v>
      </c>
      <c r="D17" s="183">
        <v>0.14000000000000001</v>
      </c>
      <c r="E17" s="184">
        <v>2013.14</v>
      </c>
    </row>
    <row r="18" spans="1:5" ht="15" customHeight="1" x14ac:dyDescent="0.25">
      <c r="A18" s="225" t="s">
        <v>175</v>
      </c>
      <c r="B18" s="226"/>
      <c r="C18" s="226"/>
      <c r="D18" s="227"/>
      <c r="E18" s="185"/>
    </row>
    <row r="19" spans="1:5" ht="30" x14ac:dyDescent="0.25">
      <c r="A19" s="180" t="s">
        <v>245</v>
      </c>
      <c r="B19" s="186">
        <v>0.15</v>
      </c>
      <c r="C19" s="182" t="s">
        <v>184</v>
      </c>
      <c r="D19" s="183">
        <f>E19/B19</f>
        <v>4873.4666666666672</v>
      </c>
      <c r="E19" s="184">
        <v>731.02</v>
      </c>
    </row>
    <row r="20" spans="1:5" ht="15" customHeight="1" x14ac:dyDescent="0.25">
      <c r="A20" s="180" t="s">
        <v>176</v>
      </c>
      <c r="B20" s="181" t="s">
        <v>161</v>
      </c>
      <c r="C20" s="182" t="s">
        <v>12</v>
      </c>
      <c r="D20" s="183">
        <f>E20</f>
        <v>48746.879999999997</v>
      </c>
      <c r="E20" s="184">
        <v>48746.879999999997</v>
      </c>
    </row>
    <row r="21" spans="1:5" ht="15" customHeight="1" x14ac:dyDescent="0.25">
      <c r="A21" s="180" t="s">
        <v>177</v>
      </c>
      <c r="B21" s="181" t="s">
        <v>161</v>
      </c>
      <c r="C21" s="182" t="s">
        <v>12</v>
      </c>
      <c r="D21" s="183">
        <f>E21</f>
        <v>431.4</v>
      </c>
      <c r="E21" s="184">
        <v>431.4</v>
      </c>
    </row>
    <row r="22" spans="1:5" ht="15" customHeight="1" x14ac:dyDescent="0.25">
      <c r="A22" s="225" t="s">
        <v>180</v>
      </c>
      <c r="B22" s="226"/>
      <c r="C22" s="226"/>
      <c r="D22" s="227"/>
      <c r="E22" s="185"/>
    </row>
    <row r="23" spans="1:5" x14ac:dyDescent="0.25">
      <c r="A23" s="180" t="s">
        <v>185</v>
      </c>
      <c r="B23" s="187">
        <v>1</v>
      </c>
      <c r="C23" s="182" t="s">
        <v>13</v>
      </c>
      <c r="D23" s="183">
        <f t="shared" ref="D23:D38" si="0">E23/B23</f>
        <v>382.05</v>
      </c>
      <c r="E23" s="184">
        <v>382.05</v>
      </c>
    </row>
    <row r="24" spans="1:5" x14ac:dyDescent="0.25">
      <c r="A24" s="180" t="s">
        <v>246</v>
      </c>
      <c r="B24" s="187">
        <v>1</v>
      </c>
      <c r="C24" s="182" t="s">
        <v>13</v>
      </c>
      <c r="D24" s="183">
        <f t="shared" si="0"/>
        <v>757.81</v>
      </c>
      <c r="E24" s="184">
        <v>757.81</v>
      </c>
    </row>
    <row r="25" spans="1:5" x14ac:dyDescent="0.25">
      <c r="A25" s="180" t="s">
        <v>227</v>
      </c>
      <c r="B25" s="187">
        <v>2</v>
      </c>
      <c r="C25" s="182" t="s">
        <v>153</v>
      </c>
      <c r="D25" s="183">
        <f t="shared" si="0"/>
        <v>97.48</v>
      </c>
      <c r="E25" s="184">
        <v>194.96</v>
      </c>
    </row>
    <row r="26" spans="1:5" x14ac:dyDescent="0.25">
      <c r="A26" s="180" t="s">
        <v>61</v>
      </c>
      <c r="B26" s="187">
        <v>1</v>
      </c>
      <c r="C26" s="182" t="s">
        <v>14</v>
      </c>
      <c r="D26" s="183">
        <f t="shared" si="0"/>
        <v>1005.22</v>
      </c>
      <c r="E26" s="184">
        <v>1005.22</v>
      </c>
    </row>
    <row r="27" spans="1:5" x14ac:dyDescent="0.25">
      <c r="A27" s="180" t="s">
        <v>62</v>
      </c>
      <c r="B27" s="187">
        <v>1</v>
      </c>
      <c r="C27" s="182" t="s">
        <v>15</v>
      </c>
      <c r="D27" s="183">
        <f t="shared" si="0"/>
        <v>828.19</v>
      </c>
      <c r="E27" s="184">
        <v>828.19</v>
      </c>
    </row>
    <row r="28" spans="1:5" x14ac:dyDescent="0.25">
      <c r="A28" s="180" t="s">
        <v>187</v>
      </c>
      <c r="B28" s="187">
        <v>1</v>
      </c>
      <c r="C28" s="182" t="s">
        <v>13</v>
      </c>
      <c r="D28" s="183">
        <f t="shared" si="0"/>
        <v>129.97999999999999</v>
      </c>
      <c r="E28" s="184">
        <v>129.97999999999999</v>
      </c>
    </row>
    <row r="29" spans="1:5" x14ac:dyDescent="0.25">
      <c r="A29" s="180" t="s">
        <v>247</v>
      </c>
      <c r="B29" s="186">
        <v>0.85</v>
      </c>
      <c r="C29" s="182" t="s">
        <v>16</v>
      </c>
      <c r="D29" s="183">
        <f t="shared" si="0"/>
        <v>1914.8588235294119</v>
      </c>
      <c r="E29" s="184">
        <v>1627.63</v>
      </c>
    </row>
    <row r="30" spans="1:5" x14ac:dyDescent="0.25">
      <c r="A30" s="180" t="s">
        <v>248</v>
      </c>
      <c r="B30" s="187">
        <v>1</v>
      </c>
      <c r="C30" s="182" t="s">
        <v>14</v>
      </c>
      <c r="D30" s="183">
        <f t="shared" si="0"/>
        <v>611.75</v>
      </c>
      <c r="E30" s="184">
        <v>611.75</v>
      </c>
    </row>
    <row r="31" spans="1:5" ht="18" customHeight="1" x14ac:dyDescent="0.25">
      <c r="A31" s="180" t="s">
        <v>69</v>
      </c>
      <c r="B31" s="187">
        <v>3</v>
      </c>
      <c r="C31" s="182" t="s">
        <v>19</v>
      </c>
      <c r="D31" s="183">
        <f t="shared" si="0"/>
        <v>242.84333333333333</v>
      </c>
      <c r="E31" s="184">
        <v>728.53</v>
      </c>
    </row>
    <row r="32" spans="1:5" x14ac:dyDescent="0.25">
      <c r="A32" s="180" t="s">
        <v>106</v>
      </c>
      <c r="B32" s="187">
        <v>1</v>
      </c>
      <c r="C32" s="182" t="s">
        <v>14</v>
      </c>
      <c r="D32" s="183">
        <f t="shared" si="0"/>
        <v>1510.37</v>
      </c>
      <c r="E32" s="184">
        <v>1510.37</v>
      </c>
    </row>
    <row r="33" spans="1:5" x14ac:dyDescent="0.25">
      <c r="A33" s="180" t="s">
        <v>231</v>
      </c>
      <c r="B33" s="187">
        <v>2</v>
      </c>
      <c r="C33" s="182" t="s">
        <v>153</v>
      </c>
      <c r="D33" s="183">
        <f t="shared" si="0"/>
        <v>78.12</v>
      </c>
      <c r="E33" s="184">
        <v>156.24</v>
      </c>
    </row>
    <row r="34" spans="1:5" x14ac:dyDescent="0.25">
      <c r="A34" s="180" t="s">
        <v>70</v>
      </c>
      <c r="B34" s="187">
        <v>1</v>
      </c>
      <c r="C34" s="182" t="s">
        <v>13</v>
      </c>
      <c r="D34" s="183">
        <f t="shared" si="0"/>
        <v>4474.1099999999997</v>
      </c>
      <c r="E34" s="184">
        <v>4474.1099999999997</v>
      </c>
    </row>
    <row r="35" spans="1:5" x14ac:dyDescent="0.25">
      <c r="A35" s="180" t="s">
        <v>88</v>
      </c>
      <c r="B35" s="187">
        <v>1</v>
      </c>
      <c r="C35" s="182" t="s">
        <v>14</v>
      </c>
      <c r="D35" s="183">
        <f t="shared" si="0"/>
        <v>6656.81</v>
      </c>
      <c r="E35" s="184">
        <v>6656.81</v>
      </c>
    </row>
    <row r="36" spans="1:5" x14ac:dyDescent="0.25">
      <c r="A36" s="180" t="s">
        <v>190</v>
      </c>
      <c r="B36" s="187">
        <v>1</v>
      </c>
      <c r="C36" s="182" t="s">
        <v>20</v>
      </c>
      <c r="D36" s="183">
        <f t="shared" si="0"/>
        <v>857.06</v>
      </c>
      <c r="E36" s="184">
        <v>857.06</v>
      </c>
    </row>
    <row r="37" spans="1:5" x14ac:dyDescent="0.25">
      <c r="A37" s="180" t="s">
        <v>191</v>
      </c>
      <c r="B37" s="187">
        <v>1</v>
      </c>
      <c r="C37" s="182" t="s">
        <v>20</v>
      </c>
      <c r="D37" s="183">
        <f t="shared" si="0"/>
        <v>520.64</v>
      </c>
      <c r="E37" s="184">
        <v>520.64</v>
      </c>
    </row>
    <row r="38" spans="1:5" x14ac:dyDescent="0.25">
      <c r="A38" s="180" t="s">
        <v>72</v>
      </c>
      <c r="B38" s="187">
        <v>35</v>
      </c>
      <c r="C38" s="182" t="s">
        <v>20</v>
      </c>
      <c r="D38" s="183">
        <f t="shared" si="0"/>
        <v>296.64314285714289</v>
      </c>
      <c r="E38" s="184">
        <v>10382.51</v>
      </c>
    </row>
    <row r="39" spans="1:5" ht="15" customHeight="1" x14ac:dyDescent="0.25">
      <c r="A39" s="225" t="s">
        <v>192</v>
      </c>
      <c r="B39" s="226"/>
      <c r="C39" s="226"/>
      <c r="D39" s="227"/>
      <c r="E39" s="185"/>
    </row>
    <row r="40" spans="1:5" ht="30" x14ac:dyDescent="0.25">
      <c r="A40" s="180" t="s">
        <v>249</v>
      </c>
      <c r="B40" s="187">
        <v>10</v>
      </c>
      <c r="C40" s="182" t="s">
        <v>250</v>
      </c>
      <c r="D40" s="183">
        <f t="shared" ref="D40:D44" si="1">E40/B40</f>
        <v>120.41500000000001</v>
      </c>
      <c r="E40" s="184">
        <v>1204.1500000000001</v>
      </c>
    </row>
    <row r="41" spans="1:5" ht="30" x14ac:dyDescent="0.25">
      <c r="A41" s="180" t="s">
        <v>251</v>
      </c>
      <c r="B41" s="186">
        <v>3.75</v>
      </c>
      <c r="C41" s="182" t="s">
        <v>12</v>
      </c>
      <c r="D41" s="183">
        <f t="shared" si="1"/>
        <v>343.01066666666668</v>
      </c>
      <c r="E41" s="184">
        <v>1286.29</v>
      </c>
    </row>
    <row r="42" spans="1:5" ht="30" x14ac:dyDescent="0.25">
      <c r="A42" s="180" t="s">
        <v>252</v>
      </c>
      <c r="B42" s="188">
        <v>0.85099999999999998</v>
      </c>
      <c r="C42" s="182" t="s">
        <v>16</v>
      </c>
      <c r="D42" s="183">
        <f t="shared" si="1"/>
        <v>2013.8777908343125</v>
      </c>
      <c r="E42" s="184">
        <v>1713.81</v>
      </c>
    </row>
    <row r="43" spans="1:5" ht="30" x14ac:dyDescent="0.25">
      <c r="A43" s="180" t="s">
        <v>65</v>
      </c>
      <c r="B43" s="186">
        <v>0.85</v>
      </c>
      <c r="C43" s="182" t="s">
        <v>16</v>
      </c>
      <c r="D43" s="183">
        <f t="shared" si="1"/>
        <v>1811.7176470588236</v>
      </c>
      <c r="E43" s="184">
        <v>1539.96</v>
      </c>
    </row>
    <row r="44" spans="1:5" ht="30" x14ac:dyDescent="0.25">
      <c r="A44" s="180" t="s">
        <v>253</v>
      </c>
      <c r="B44" s="187">
        <v>101</v>
      </c>
      <c r="C44" s="182" t="s">
        <v>250</v>
      </c>
      <c r="D44" s="183">
        <f t="shared" si="1"/>
        <v>46.253663366336632</v>
      </c>
      <c r="E44" s="184">
        <v>4671.62</v>
      </c>
    </row>
    <row r="45" spans="1:5" ht="15" customHeight="1" x14ac:dyDescent="0.25">
      <c r="A45" s="225" t="s">
        <v>39</v>
      </c>
      <c r="B45" s="226"/>
      <c r="C45" s="226"/>
      <c r="D45" s="227"/>
      <c r="E45" s="185"/>
    </row>
    <row r="46" spans="1:5" ht="30" x14ac:dyDescent="0.25">
      <c r="A46" s="180" t="s">
        <v>60</v>
      </c>
      <c r="B46" s="181" t="s">
        <v>200</v>
      </c>
      <c r="C46" s="182" t="s">
        <v>11</v>
      </c>
      <c r="D46" s="183">
        <f>E46</f>
        <v>3431.35</v>
      </c>
      <c r="E46" s="184">
        <v>3431.35</v>
      </c>
    </row>
    <row r="47" spans="1:5" x14ac:dyDescent="0.25">
      <c r="A47" s="225" t="s">
        <v>254</v>
      </c>
      <c r="B47" s="226"/>
      <c r="C47" s="226"/>
      <c r="D47" s="227"/>
      <c r="E47" s="185"/>
    </row>
    <row r="48" spans="1:5" ht="15" customHeight="1" x14ac:dyDescent="0.25">
      <c r="A48" s="180" t="s">
        <v>255</v>
      </c>
      <c r="B48" s="181" t="s">
        <v>200</v>
      </c>
      <c r="C48" s="182" t="s">
        <v>11</v>
      </c>
      <c r="D48" s="183">
        <f>E48</f>
        <v>21600</v>
      </c>
      <c r="E48" s="184">
        <v>21600</v>
      </c>
    </row>
    <row r="49" spans="1:7" ht="15" customHeight="1" thickBot="1" x14ac:dyDescent="0.3">
      <c r="A49" s="225" t="s">
        <v>237</v>
      </c>
      <c r="B49" s="226"/>
      <c r="C49" s="226"/>
      <c r="D49" s="227"/>
      <c r="E49" s="185"/>
    </row>
    <row r="50" spans="1:7" ht="30" x14ac:dyDescent="0.25">
      <c r="A50" s="180" t="s">
        <v>238</v>
      </c>
      <c r="B50" s="181" t="s">
        <v>23</v>
      </c>
      <c r="C50" s="182" t="s">
        <v>11</v>
      </c>
      <c r="D50" s="183">
        <f>E50</f>
        <v>280.39999999999998</v>
      </c>
      <c r="E50" s="184">
        <v>280.39999999999998</v>
      </c>
      <c r="F50" s="172">
        <f>SUM(E17:E50)</f>
        <v>118473.87999999998</v>
      </c>
      <c r="G50" s="169" t="s">
        <v>256</v>
      </c>
    </row>
    <row r="51" spans="1:7" s="142" customFormat="1" ht="14.25" x14ac:dyDescent="0.2">
      <c r="A51" s="230" t="s">
        <v>10</v>
      </c>
      <c r="B51" s="231"/>
      <c r="C51" s="231"/>
      <c r="D51" s="231"/>
      <c r="E51" s="232"/>
      <c r="G51" s="143"/>
    </row>
    <row r="52" spans="1:7" s="111" customFormat="1" x14ac:dyDescent="0.25">
      <c r="A52" s="144" t="s">
        <v>79</v>
      </c>
      <c r="B52" s="145" t="s">
        <v>22</v>
      </c>
      <c r="C52" s="145" t="s">
        <v>11</v>
      </c>
      <c r="D52" s="151">
        <f>E52</f>
        <v>11847.387999999999</v>
      </c>
      <c r="E52" s="146">
        <f>SUM(E17:E50)*10%</f>
        <v>11847.387999999999</v>
      </c>
      <c r="G52" s="147"/>
    </row>
    <row r="53" spans="1:7" x14ac:dyDescent="0.25">
      <c r="A53" s="161" t="s">
        <v>25</v>
      </c>
      <c r="B53" s="163"/>
      <c r="C53" s="163"/>
      <c r="D53" s="163"/>
      <c r="E53" s="163">
        <f>F50+E52</f>
        <v>130321.26799999998</v>
      </c>
    </row>
    <row r="54" spans="1:7" x14ac:dyDescent="0.25">
      <c r="A54" s="222"/>
      <c r="B54" s="222"/>
      <c r="C54" s="222"/>
      <c r="D54" s="222"/>
      <c r="E54" s="222"/>
    </row>
    <row r="55" spans="1:7" x14ac:dyDescent="0.25">
      <c r="A55" s="222"/>
      <c r="B55" s="222"/>
      <c r="C55" s="222"/>
      <c r="D55" s="222"/>
      <c r="E55" s="222"/>
    </row>
    <row r="56" spans="1:7" s="175" customFormat="1" ht="21.75" customHeight="1" x14ac:dyDescent="0.25">
      <c r="A56" s="234" t="s">
        <v>258</v>
      </c>
      <c r="B56" s="234"/>
      <c r="C56" s="234"/>
      <c r="D56" s="234"/>
      <c r="E56" s="173">
        <f>E53</f>
        <v>130321.26799999998</v>
      </c>
      <c r="F56" s="174"/>
    </row>
    <row r="57" spans="1:7" s="175" customFormat="1" ht="20.25" customHeight="1" x14ac:dyDescent="0.25">
      <c r="A57" s="233" t="s">
        <v>261</v>
      </c>
      <c r="B57" s="233"/>
      <c r="C57" s="233"/>
      <c r="D57" s="233"/>
      <c r="E57" s="233"/>
      <c r="F57" s="176"/>
    </row>
    <row r="58" spans="1:7" s="175" customFormat="1" ht="24.75" customHeight="1" x14ac:dyDescent="0.25">
      <c r="A58" s="234" t="s">
        <v>196</v>
      </c>
      <c r="B58" s="234"/>
      <c r="C58" s="234"/>
      <c r="D58" s="234"/>
      <c r="E58" s="234"/>
      <c r="F58" s="177"/>
    </row>
    <row r="59" spans="1:7" s="175" customFormat="1" ht="24" customHeight="1" x14ac:dyDescent="0.25">
      <c r="A59" s="234" t="s">
        <v>197</v>
      </c>
      <c r="B59" s="234"/>
      <c r="C59" s="234"/>
      <c r="D59" s="234"/>
      <c r="E59" s="234"/>
      <c r="F59" s="177"/>
    </row>
    <row r="60" spans="1:7" s="175" customFormat="1" ht="30.75" customHeight="1" x14ac:dyDescent="0.25">
      <c r="A60" s="234" t="s">
        <v>198</v>
      </c>
      <c r="B60" s="234"/>
      <c r="C60" s="234"/>
      <c r="D60" s="234"/>
      <c r="E60" s="234"/>
      <c r="F60" s="177"/>
    </row>
    <row r="61" spans="1:7" s="175" customFormat="1" x14ac:dyDescent="0.25">
      <c r="A61" s="178"/>
      <c r="B61" s="178"/>
      <c r="C61" s="178"/>
      <c r="D61" s="178"/>
      <c r="E61" s="178"/>
      <c r="F61" s="178"/>
    </row>
    <row r="62" spans="1:7" s="175" customFormat="1" ht="24.75" customHeight="1" x14ac:dyDescent="0.25">
      <c r="A62" s="234" t="s">
        <v>257</v>
      </c>
      <c r="B62" s="234"/>
      <c r="C62" s="234"/>
      <c r="D62" s="234"/>
      <c r="E62" s="234"/>
      <c r="F62" s="177"/>
    </row>
    <row r="63" spans="1:7" ht="18.75" customHeight="1" x14ac:dyDescent="0.25">
      <c r="A63" s="179" t="s">
        <v>199</v>
      </c>
      <c r="B63" s="179"/>
      <c r="C63" s="179"/>
      <c r="D63" s="179"/>
      <c r="E63" s="179"/>
    </row>
    <row r="64" spans="1:7" ht="24.75" customHeight="1" x14ac:dyDescent="0.25">
      <c r="A64" s="179" t="s">
        <v>259</v>
      </c>
      <c r="B64" s="179"/>
      <c r="C64" s="179"/>
      <c r="D64" s="179"/>
      <c r="E64" s="179"/>
    </row>
    <row r="65" spans="1:5" ht="15" customHeight="1" x14ac:dyDescent="0.25">
      <c r="B65" s="179"/>
      <c r="C65" s="179"/>
      <c r="D65" s="179" t="s">
        <v>27</v>
      </c>
      <c r="E65" s="179"/>
    </row>
    <row r="66" spans="1:5" x14ac:dyDescent="0.25">
      <c r="A66" s="222"/>
      <c r="B66" s="222"/>
      <c r="C66" s="222"/>
      <c r="D66" s="222"/>
      <c r="E66" s="222"/>
    </row>
    <row r="67" spans="1:5" x14ac:dyDescent="0.25">
      <c r="A67" s="222" t="s">
        <v>239</v>
      </c>
      <c r="B67" s="222"/>
      <c r="C67" s="222"/>
      <c r="D67" s="222"/>
      <c r="E67" s="222"/>
    </row>
    <row r="68" spans="1:5" ht="13.5" customHeight="1" x14ac:dyDescent="0.25">
      <c r="B68" s="222"/>
      <c r="C68" s="222"/>
      <c r="D68" s="222" t="s">
        <v>27</v>
      </c>
      <c r="E68" s="222"/>
    </row>
  </sheetData>
  <mergeCells count="34">
    <mergeCell ref="A66:E66"/>
    <mergeCell ref="A56:D56"/>
    <mergeCell ref="A67:E67"/>
    <mergeCell ref="B68:C68"/>
    <mergeCell ref="D68:E68"/>
    <mergeCell ref="A60:E60"/>
    <mergeCell ref="A62:E62"/>
    <mergeCell ref="A54:E54"/>
    <mergeCell ref="A55:E55"/>
    <mergeCell ref="A57:E57"/>
    <mergeCell ref="A58:E58"/>
    <mergeCell ref="A59:E59"/>
    <mergeCell ref="A51:E51"/>
    <mergeCell ref="A47:D47"/>
    <mergeCell ref="A49:D49"/>
    <mergeCell ref="A45:D45"/>
    <mergeCell ref="A39:D39"/>
    <mergeCell ref="A7:E7"/>
    <mergeCell ref="A8:E8"/>
    <mergeCell ref="A9:E9"/>
    <mergeCell ref="A5:E5"/>
    <mergeCell ref="A22:D22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51181102362204722" top="0.35433070866141736" bottom="0.35433070866141736" header="0" footer="0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акт19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акт19!Область_печати</vt:lpstr>
      <vt:lpstr>акт21!Область_печати</vt:lpstr>
      <vt:lpstr>Бюджет!Область_печати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2022-04-08T14:59:31Z</dcterms:modified>
</cp:coreProperties>
</file>