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150" yWindow="60" windowWidth="15000" windowHeight="11970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'2021'!$A$1:$F$31</definedName>
    <definedName name="_xlnm.Print_Area" localSheetId="0">Акт!$A$1:$E$107</definedName>
    <definedName name="_xlnm.Print_Area" localSheetId="3">'Акт (2)'!$A$1:$E$101</definedName>
    <definedName name="_xlnm.Print_Area" localSheetId="9">акт21!$A$1:$E$103</definedName>
    <definedName name="_xlnm.Print_Area" localSheetId="1">Бюджет!$A$1:$D$37</definedName>
    <definedName name="_xlnm.Print_Area" localSheetId="7">Лист1!$A$3:$E$97</definedName>
    <definedName name="_xlnm.Print_Area" localSheetId="5">Лист3!$A$2:$E$99</definedName>
  </definedNames>
  <calcPr calcId="145621"/>
</workbook>
</file>

<file path=xl/calcChain.xml><?xml version="1.0" encoding="utf-8"?>
<calcChain xmlns="http://schemas.openxmlformats.org/spreadsheetml/2006/main">
  <c r="F23" i="9" l="1"/>
  <c r="F86" i="10"/>
  <c r="E88" i="10"/>
  <c r="E89" i="10" l="1"/>
  <c r="E92" i="10" s="1"/>
  <c r="D88" i="10" l="1"/>
  <c r="D2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17" i="10"/>
  <c r="D86" i="10"/>
  <c r="D85" i="10"/>
  <c r="D83" i="10"/>
  <c r="D81" i="10"/>
  <c r="D26" i="10"/>
  <c r="D25" i="10"/>
  <c r="D24" i="10"/>
  <c r="D23" i="10"/>
  <c r="D22" i="10"/>
  <c r="D18" i="10"/>
  <c r="F18" i="9"/>
  <c r="F22" i="9" s="1"/>
  <c r="F24" i="9" s="1"/>
  <c r="F14" i="9"/>
  <c r="F25" i="9" l="1"/>
  <c r="H25" i="7"/>
  <c r="D74" i="8"/>
  <c r="D76" i="8"/>
  <c r="D77" i="8"/>
  <c r="D79" i="8"/>
  <c r="D72" i="8"/>
  <c r="D54" i="8"/>
  <c r="D48" i="8"/>
  <c r="D33" i="8"/>
  <c r="D32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9" i="8"/>
  <c r="D50" i="8"/>
  <c r="D51" i="8"/>
  <c r="D53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31" i="8"/>
  <c r="D20" i="8"/>
  <c r="D21" i="8"/>
  <c r="D22" i="8"/>
  <c r="D24" i="8"/>
  <c r="D26" i="8"/>
  <c r="D28" i="8"/>
  <c r="D29" i="8"/>
  <c r="D19" i="8"/>
  <c r="E81" i="8" l="1"/>
  <c r="D81" i="8" s="1"/>
  <c r="E82" i="8" l="1"/>
  <c r="F23" i="7" s="1"/>
  <c r="F15" i="7"/>
  <c r="F19" i="7"/>
  <c r="F18" i="7" l="1"/>
  <c r="F22" i="7" s="1"/>
  <c r="F24" i="7" s="1"/>
  <c r="F14" i="7"/>
  <c r="F25" i="7" l="1"/>
  <c r="F19" i="6"/>
  <c r="F15" i="6"/>
  <c r="E84" i="3"/>
  <c r="D84" i="3" s="1"/>
  <c r="D30" i="3"/>
  <c r="D31" i="3"/>
  <c r="D32" i="3"/>
  <c r="D33" i="3"/>
  <c r="D34" i="3"/>
  <c r="D35" i="3"/>
  <c r="D36" i="3"/>
  <c r="D57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6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29" i="3"/>
  <c r="D25" i="3"/>
  <c r="D26" i="3"/>
  <c r="D27" i="3"/>
  <c r="D23" i="3"/>
  <c r="D21" i="3"/>
  <c r="D20" i="3"/>
  <c r="D19" i="3"/>
  <c r="E85" i="3" l="1"/>
  <c r="F23" i="6" s="1"/>
  <c r="F18" i="6"/>
  <c r="F22" i="6" s="1"/>
  <c r="F24" i="6" s="1"/>
  <c r="F14" i="6"/>
  <c r="F25" i="6" l="1"/>
  <c r="D82" i="5"/>
  <c r="D80" i="5"/>
  <c r="D61" i="5"/>
  <c r="D59" i="5"/>
  <c r="E23" i="5"/>
  <c r="D23" i="5" s="1"/>
  <c r="D21" i="5"/>
  <c r="D19" i="5"/>
  <c r="D17" i="5"/>
  <c r="D15" i="5"/>
  <c r="D12" i="5"/>
  <c r="D7" i="5"/>
  <c r="D10" i="5"/>
  <c r="D13" i="5"/>
  <c r="D24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7" i="5"/>
  <c r="D48" i="5"/>
  <c r="D49" i="5"/>
  <c r="D50" i="5"/>
  <c r="D51" i="5"/>
  <c r="D52" i="5"/>
  <c r="D53" i="5"/>
  <c r="D54" i="5"/>
  <c r="D55" i="5"/>
  <c r="D56" i="5"/>
  <c r="D57" i="5"/>
  <c r="D63" i="5"/>
  <c r="D64" i="5"/>
  <c r="D65" i="5"/>
  <c r="D66" i="5"/>
  <c r="D67" i="5"/>
  <c r="D68" i="5"/>
  <c r="D69" i="5"/>
  <c r="D70" i="5"/>
  <c r="D71" i="5"/>
  <c r="D72" i="5"/>
  <c r="D74" i="5"/>
  <c r="D75" i="5"/>
  <c r="D76" i="5"/>
  <c r="D77" i="5"/>
  <c r="D78" i="5"/>
  <c r="D9" i="5"/>
  <c r="E84" i="5" l="1"/>
  <c r="E85" i="5" l="1"/>
  <c r="F23" i="4" s="1"/>
  <c r="D84" i="5"/>
  <c r="F15" i="4"/>
  <c r="F13" i="4"/>
  <c r="F18" i="4"/>
  <c r="F22" i="4" s="1"/>
  <c r="F24" i="4" s="1"/>
  <c r="F14" i="4"/>
  <c r="F25" i="4" l="1"/>
  <c r="D18" i="1"/>
  <c r="B28" i="2" l="1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C30" i="2"/>
  <c r="E89" i="1" s="1"/>
  <c r="D30" i="2"/>
  <c r="D10" i="1"/>
  <c r="E90" i="1" l="1"/>
  <c r="B29" i="2"/>
  <c r="B30" i="2" s="1"/>
  <c r="E31" i="2" s="1"/>
  <c r="D87" i="1"/>
  <c r="D85" i="1"/>
  <c r="D83" i="1"/>
  <c r="D82" i="1"/>
  <c r="D81" i="1"/>
  <c r="D80" i="1"/>
  <c r="D79" i="1"/>
  <c r="D77" i="1"/>
  <c r="D76" i="1"/>
  <c r="D75" i="1"/>
  <c r="D74" i="1"/>
  <c r="D73" i="1"/>
  <c r="D72" i="1"/>
  <c r="D71" i="1"/>
  <c r="D70" i="1"/>
  <c r="D69" i="1"/>
  <c r="D68" i="1"/>
  <c r="D67" i="1"/>
  <c r="D65" i="1"/>
  <c r="D63" i="1"/>
  <c r="D61" i="1"/>
  <c r="D60" i="1"/>
  <c r="D59" i="1"/>
  <c r="D58" i="1"/>
  <c r="D57" i="1"/>
  <c r="D56" i="1"/>
  <c r="D55" i="1"/>
  <c r="D54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7" i="1"/>
  <c r="D25" i="1"/>
  <c r="D23" i="1"/>
  <c r="D22" i="1"/>
  <c r="D21" i="1"/>
  <c r="D20" i="1"/>
  <c r="D16" i="1"/>
  <c r="D14" i="1"/>
  <c r="D13" i="1"/>
  <c r="D12" i="1"/>
  <c r="D11" i="1"/>
  <c r="D9" i="1"/>
  <c r="D7" i="1"/>
</calcChain>
</file>

<file path=xl/sharedStrings.xml><?xml version="1.0" encoding="utf-8"?>
<sst xmlns="http://schemas.openxmlformats.org/spreadsheetml/2006/main" count="1089" uniqueCount="364">
  <si>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</si>
  <si>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</si>
  <si>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</si>
  <si>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</si>
  <si>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</si>
  <si>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</si>
  <si>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</si>
  <si>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</si>
  <si>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</si>
  <si>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</si>
  <si>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</si>
  <si>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</si>
  <si>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</si>
  <si>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</si>
  <si>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</si>
  <si>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</si>
  <si>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</si>
  <si>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</si>
  <si>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</si>
  <si>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</si>
  <si>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</si>
  <si>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</si>
  <si>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</si>
  <si>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</si>
  <si>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</si>
  <si>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</si>
  <si>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</si>
  <si>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</si>
  <si>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</si>
  <si>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</si>
  <si>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</si>
  <si>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</si>
  <si>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</si>
  <si>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</si>
  <si>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</si>
  <si>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</si>
  <si>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</si>
  <si>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</si>
  <si>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</si>
  <si>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</si>
  <si>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</si>
  <si>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</si>
  <si>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</si>
  <si>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</si>
  <si>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</si>
  <si>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</si>
  <si>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</si>
  <si>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</si>
  <si>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</si>
  <si>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</si>
  <si>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</si>
  <si>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</si>
  <si>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</si>
  <si>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</si>
  <si>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</si>
  <si>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</si>
  <si>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</si>
  <si>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</si>
  <si>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</si>
  <si>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</si>
  <si>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</si>
  <si>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</si>
  <si>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</si>
  <si>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</si>
  <si>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</si>
  <si>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</si>
  <si>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</si>
  <si>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</si>
  <si>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</si>
  <si>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</si>
  <si>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</si>
  <si>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</si>
  <si>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</si>
  <si>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</si>
  <si>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</si>
  <si>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</si>
  <si>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>м</t>
  </si>
  <si>
    <t>Обслуживание ОДПУ</t>
  </si>
  <si>
    <t xml:space="preserve">     Техническое обслуживание ОДПУ</t>
  </si>
  <si>
    <t>1 смеситель</t>
  </si>
  <si>
    <t>Текущий ремонт конструктивных элементов жилых зданий</t>
  </si>
  <si>
    <t>100 приборов</t>
  </si>
  <si>
    <t>Ежемесячно</t>
  </si>
  <si>
    <t>ГВС на содержание общ. имущества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</si>
  <si>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</si>
  <si>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</si>
  <si>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</si>
  <si>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</si>
  <si>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</si>
  <si>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</si>
  <si>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</si>
  <si>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</si>
  <si>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Опрессовка ТУ диаметром: до 100 мм</t>
  </si>
  <si>
    <t xml:space="preserve">     Подготовка элеваторного узла Д-80 к зиме</t>
  </si>
  <si>
    <t>По нормативу</t>
  </si>
  <si>
    <t xml:space="preserve">     Ремонт смесителя без душа, без снятия с места замена кран-буксы</t>
  </si>
  <si>
    <t>1 участок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</si>
  <si>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</si>
  <si>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</si>
  <si>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Запуск потока воды: отопление, ГВС</t>
  </si>
  <si>
    <t>1 узел</t>
  </si>
  <si>
    <t xml:space="preserve">     Осмотр подвальных помещений (засоры, подпоры) прим.</t>
  </si>
  <si>
    <t xml:space="preserve">     Перекрытие потока воды: отопление, ГВС</t>
  </si>
  <si>
    <t>Отчет по бюджету № 30/9-2017</t>
  </si>
  <si>
    <t>Задолженность по оплате за содержание и текущий ремонт на 01.01.2018 г. -  331 612,66 руб.</t>
  </si>
  <si>
    <t>Техническое обслуживание нежилых помещений</t>
  </si>
  <si>
    <t>Дезинсекция и дератизация</t>
  </si>
  <si>
    <t>Обслуживание  и ремонт лифтов</t>
  </si>
  <si>
    <t>Расходы на истребование задолженности по оплате жилых помещений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</si>
  <si>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9 микрорайона 30.</t>
  </si>
  <si>
    <t>АКТ № 30/9-2017</t>
  </si>
  <si>
    <t xml:space="preserve">     Изготовление: ключей для ковша м/провода</t>
  </si>
  <si>
    <t xml:space="preserve">     Разборка горки деревянной высотой 3 м</t>
  </si>
  <si>
    <t xml:space="preserve">     Сборка и установка детского городка с земляными работами</t>
  </si>
  <si>
    <t>1 стойка</t>
  </si>
  <si>
    <t xml:space="preserve">     Устройство деревянной горки высотой 3 м</t>
  </si>
  <si>
    <t xml:space="preserve">     Дезинсекция и дератизация</t>
  </si>
  <si>
    <t xml:space="preserve">     Техническое обслуживание лифтов</t>
  </si>
  <si>
    <t xml:space="preserve">     Визуальный осмотр инженерного обор-ния ИТП с представителем энергоснабжающей орг-и, составление акта</t>
  </si>
  <si>
    <t xml:space="preserve">     Ликвидация воздушных пробок в системе отопления, в стояке</t>
  </si>
  <si>
    <t>1 стояк</t>
  </si>
  <si>
    <t xml:space="preserve">     Перемотка радиаторной пробки</t>
  </si>
  <si>
    <t xml:space="preserve">     Проверка на прогрев отопительных приборов с регулировкой.</t>
  </si>
  <si>
    <t xml:space="preserve">     Регулировка смывных бачков.</t>
  </si>
  <si>
    <t xml:space="preserve">     Снятие замеров температуры ГВС</t>
  </si>
  <si>
    <t>1 замер</t>
  </si>
  <si>
    <t xml:space="preserve">     Устранение засоров санитарных приборов</t>
  </si>
  <si>
    <t>1 прибор</t>
  </si>
  <si>
    <t xml:space="preserve">     Закрытие подъездного окна</t>
  </si>
  <si>
    <t>10 шт.</t>
  </si>
  <si>
    <t xml:space="preserve">     Очистка канализационного стояка от наледи</t>
  </si>
  <si>
    <t xml:space="preserve">     Проверка исправности канализационных вытяжек (по жалобе)</t>
  </si>
  <si>
    <t>1000 м3 здания, 100 приб.</t>
  </si>
  <si>
    <t xml:space="preserve">     Проверка наличия тяги в ДВ и вент. каналах</t>
  </si>
  <si>
    <t xml:space="preserve">     Смена дверных приборов: накладного замка</t>
  </si>
  <si>
    <t xml:space="preserve">     Смена дверных приборов: пружин</t>
  </si>
  <si>
    <t xml:space="preserve">     Укрепление дверных приборов: петли (шарниры), шпингалеты, ручки накладные</t>
  </si>
  <si>
    <t xml:space="preserve">     Истребование дебиторской задолженности</t>
  </si>
  <si>
    <t xml:space="preserve">     Демонтаж-монтаж смесителей: без душевой сетки</t>
  </si>
  <si>
    <t xml:space="preserve">     Заделка свища (трещины) на трубе канализации - герметиком</t>
  </si>
  <si>
    <t>1 место</t>
  </si>
  <si>
    <t xml:space="preserve">     Замена маховичка вентильной головки или ручки переключателя на смесителе</t>
  </si>
  <si>
    <t xml:space="preserve">     Изоляция трубопровода матами с совмещенным покрывным  слоем</t>
  </si>
  <si>
    <t>1 м3</t>
  </si>
  <si>
    <t xml:space="preserve">     Регулировка температуры отопления в ИТП вентилями</t>
  </si>
  <si>
    <t xml:space="preserve">     Ремонт теплообменника</t>
  </si>
  <si>
    <t xml:space="preserve">     Сварка стыка труб и штырей: наружный диаметр труб 25-28 мм, толщина стенки до 4 мм</t>
  </si>
  <si>
    <t>1 стык</t>
  </si>
  <si>
    <t xml:space="preserve">     Смена отдельных участков трубопроводов диаметром: 25 мм</t>
  </si>
  <si>
    <t xml:space="preserve">     Смена отдельных участков трубопроводов из стальных водогазопроводных неоцинкованных труб д-м: 50 мм</t>
  </si>
  <si>
    <t xml:space="preserve">     Смена сифона на пластмассовых трубопроводах</t>
  </si>
  <si>
    <t xml:space="preserve">     Гермитизация горизонтальных и вертикальных стыков резиновыми прокладками</t>
  </si>
  <si>
    <t xml:space="preserve">     Демонтаж-монтаж аншлага, стенда, вывески, доски объявления и т.д.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</si>
  <si>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</si>
  <si>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отдельных мест скатной кровли (материалом Унифлекс)</t>
  </si>
  <si>
    <t xml:space="preserve">     Смена дверных приборов: замков врезных</t>
  </si>
  <si>
    <t xml:space="preserve">     Завоз песка и земли</t>
  </si>
  <si>
    <t>на общую сумму 620 667,26 руб. (Шестьсот двадцать тысяч шестьсот шестьдесят семь рублей 26 копеек).</t>
  </si>
  <si>
    <t>Долг за выполненные работы (доходы за минусом расходов) на  01.01.2018 г. -  143224,91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</si>
  <si>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</si>
  <si>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</si>
  <si>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</si>
  <si>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</si>
  <si>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</si>
  <si>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</si>
  <si>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</si>
  <si>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</si>
  <si>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</si>
  <si>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</si>
  <si>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</si>
  <si>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</si>
  <si>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</si>
  <si>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</si>
  <si>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</si>
  <si>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</si>
  <si>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</si>
  <si>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</si>
  <si>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</si>
  <si>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</si>
  <si>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</si>
  <si>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</si>
  <si>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</si>
  <si>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</si>
  <si>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30/9-2018</t>
  </si>
  <si>
    <t xml:space="preserve">     Приварка шарнира, скобы, приварка швов на МАФ</t>
  </si>
  <si>
    <t xml:space="preserve">     Ремонт деревянной капитальной горки (Прим)</t>
  </si>
  <si>
    <t>100 м досок</t>
  </si>
  <si>
    <t xml:space="preserve">     Вывоз и утилизация ТКО, в т.ч. крупногабаритный мусор</t>
  </si>
  <si>
    <t xml:space="preserve">     Замена колеса на мусорном контейнере</t>
  </si>
  <si>
    <t>Изготовление ключей</t>
  </si>
  <si>
    <t xml:space="preserve">     Изготовление ключей</t>
  </si>
  <si>
    <t xml:space="preserve">     Коммунальные ресурсы на содержание общего имущества МКД</t>
  </si>
  <si>
    <t xml:space="preserve">     Устройство прожектрора с фотореле</t>
  </si>
  <si>
    <t xml:space="preserve">     Осмотр подвальных помещений и выпуска при подпоре</t>
  </si>
  <si>
    <t>1 осмотр</t>
  </si>
  <si>
    <t xml:space="preserve">     Осмотр системы центрального отопления, устройств в чердачных и подвальных помещениях.</t>
  </si>
  <si>
    <t xml:space="preserve">     Осмотр, замеры, опломбировка ПУ Т/У с представителем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</si>
  <si>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</si>
  <si>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</si>
  <si>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</si>
  <si>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 xml:space="preserve">     Осмотр  подвальных помещениях (засоры, подпоры)</t>
  </si>
  <si>
    <t xml:space="preserve">     Осмотр всех элемнтов крыши. водостоков</t>
  </si>
  <si>
    <t xml:space="preserve">     Осмотр квартир</t>
  </si>
  <si>
    <t xml:space="preserve">     Осмотр кровли, чердака, люков</t>
  </si>
  <si>
    <t xml:space="preserve">     Очистка  кровли от снега, сбивание сосулей</t>
  </si>
  <si>
    <t>1 м 2 основания</t>
  </si>
  <si>
    <t xml:space="preserve">     Смена дверных приборов: петли</t>
  </si>
  <si>
    <t xml:space="preserve">     Демонтаж монтаж частей фановых труб</t>
  </si>
  <si>
    <t xml:space="preserve">     Осмотр замеры рамок холодной воды</t>
  </si>
  <si>
    <t>чел.-ч</t>
  </si>
  <si>
    <t xml:space="preserve">     Ремонт КОРАЛЛа</t>
  </si>
  <si>
    <t xml:space="preserve">     Ремонт кранов регулировки у радиаторных блоков.</t>
  </si>
  <si>
    <t xml:space="preserve">     Ремонт м/ковшей-сварка</t>
  </si>
  <si>
    <t xml:space="preserve">     Ремонт м/ковшей-укрепление, смазка</t>
  </si>
  <si>
    <t xml:space="preserve">     Смена отдельных участков трубопроводов диаметром: 15 мм</t>
  </si>
  <si>
    <t xml:space="preserve">     Окраска клеевыми составами: простая бордюрного камня, столбов</t>
  </si>
  <si>
    <t>100 м2</t>
  </si>
  <si>
    <t xml:space="preserve">     Ремонт дверных полотен</t>
  </si>
  <si>
    <t xml:space="preserve">     Ремонт полов щетинистым покрытием</t>
  </si>
  <si>
    <t xml:space="preserve">     Ручная газовая резка круглой стали диаметром до 24 мм Срезка замка, кронштейна, штырей</t>
  </si>
  <si>
    <t xml:space="preserve">     Смена метлахских плиток в полах</t>
  </si>
  <si>
    <t>100 плиток</t>
  </si>
  <si>
    <t xml:space="preserve">     Приварка деталей при ремонте инвентаря</t>
  </si>
  <si>
    <t>АКТ № 30/9-2018</t>
  </si>
  <si>
    <t>"31" марта 2019 г.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</si>
  <si>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</si>
  <si>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</si>
  <si>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По договору</t>
  </si>
  <si>
    <t>По тарифу</t>
  </si>
  <si>
    <t>Всего  за период с "01" января 2018 г. по "31"декабря 2018 г. выполнено работ (оказано услуг) на общую сумму 698 248.88 руб. (Шестьсот девяносто восемь тысяч двести сорок восемь рублей 88 копеек)</t>
  </si>
  <si>
    <t>Отчет по бюджету № 30/9-2019</t>
  </si>
  <si>
    <t>Период: с 01.01.2019 по 31.12.2019 года.</t>
  </si>
  <si>
    <t>кор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</si>
  <si>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</si>
  <si>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</si>
  <si>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</si>
  <si>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</si>
  <si>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</si>
  <si>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</si>
  <si>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</si>
  <si>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</si>
  <si>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</si>
  <si>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</si>
  <si>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</si>
  <si>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</si>
  <si>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</si>
  <si>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Окраска горки деревянной</t>
  </si>
  <si>
    <t xml:space="preserve">     Ручная односторонняя сварка деталей контейнера из листовой стали</t>
  </si>
  <si>
    <t>10 м</t>
  </si>
  <si>
    <t xml:space="preserve">     Уборка придомовой территории и лестничных клеток</t>
  </si>
  <si>
    <t xml:space="preserve">     Замена контакторов на пассажирском лифте</t>
  </si>
  <si>
    <t xml:space="preserve">     Страхование лифтов</t>
  </si>
  <si>
    <t>Обслуживание и текущий ремонт инженерного оборудования</t>
  </si>
  <si>
    <t xml:space="preserve">     Врезка  с установкой вентиля д. 32</t>
  </si>
  <si>
    <t xml:space="preserve">     Демонтаж МАФ</t>
  </si>
  <si>
    <t xml:space="preserve">     Замена шарового крана Д-32</t>
  </si>
  <si>
    <t xml:space="preserve">     Замена шарового крана Д-50</t>
  </si>
  <si>
    <t xml:space="preserve">     Ремонт ковша мусоропровода- укрепление, смазка и т.д.</t>
  </si>
  <si>
    <t xml:space="preserve">     Смена отдельных участков трубопроводов диаметром: 32 мм</t>
  </si>
  <si>
    <t xml:space="preserve">     Замена колеса на контейнере</t>
  </si>
  <si>
    <t xml:space="preserve">     Осмотр подъездов, подвального помещения чердачного помещения</t>
  </si>
  <si>
    <t xml:space="preserve">     Осмотр, проверка работы приборов ИТП, РХВ</t>
  </si>
  <si>
    <t xml:space="preserve">     Подготовка элеваторного узла</t>
  </si>
  <si>
    <t xml:space="preserve">     Приварка колеса к контейнеру</t>
  </si>
  <si>
    <t xml:space="preserve">     Промывка трубопровода системы отопления</t>
  </si>
  <si>
    <t xml:space="preserve">     Расконсервация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</si>
  <si>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</si>
  <si>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</si>
  <si>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частей фановых труб</t>
  </si>
  <si>
    <t xml:space="preserve">     Окраска масляными составами  по дереву: доски объявления</t>
  </si>
  <si>
    <t xml:space="preserve">     Ремонт и восстановление герметизации стыков мастикой</t>
  </si>
  <si>
    <t xml:space="preserve">     Ремонт катальной горки.</t>
  </si>
  <si>
    <t xml:space="preserve">     Ремонт отдельных мест покрытия из асбоцементных листов: обыкновенного профиля</t>
  </si>
  <si>
    <t xml:space="preserve">     Ремонт отдельных мест скатной кровли (материалом Ризолит)</t>
  </si>
  <si>
    <t xml:space="preserve">     Ручная газовая резка Срезка замка, кронштейна, штырей</t>
  </si>
  <si>
    <t xml:space="preserve">     Установка дверного доводчика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</si>
  <si>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</si>
  <si>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-подготовка к зиме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</si>
  <si>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</si>
  <si>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Ремонт мусорного контейнера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</si>
  <si>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</si>
  <si>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</si>
  <si>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</si>
  <si>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</si>
  <si>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</si>
  <si>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30/9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</si>
  <si>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</si>
  <si>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      2. Всего за период с "01"января 2019 г. по "31"декября 2019 г. выполнено работ на общую сумму 855335.71 руб. (Восемьсот пятьдесят пять тысяч триста тридцать пять рублей 71 копейка)</t>
  </si>
  <si>
    <t xml:space="preserve">                          ________________________________________      ____________________________________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</si>
  <si>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</si>
  <si>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</si>
  <si>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30/9-2020</t>
  </si>
  <si>
    <t>Период: с 01.01.2020 по 31.12.2020 года.</t>
  </si>
  <si>
    <t>31 марта 2021 г.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</si>
  <si>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</si>
  <si>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</t>
  </si>
  <si>
    <t xml:space="preserve">     Окраска известковыми составами: по кирпичу и бетону (бордюр. столбики, столбы) за 2019 год</t>
  </si>
  <si>
    <t xml:space="preserve">     Консервация системы отопления</t>
  </si>
  <si>
    <t xml:space="preserve">     Монтаж полотенцесушителя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</si>
  <si>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</si>
  <si>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</si>
  <si>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</si>
  <si>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</si>
  <si>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</si>
  <si>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Подготовка ИТП Д-80 к зиме</t>
  </si>
  <si>
    <t xml:space="preserve">     Ремонт смесителя без душа</t>
  </si>
  <si>
    <t xml:space="preserve">     Заделка стыков соединений стояков (раструб-труба)</t>
  </si>
  <si>
    <t xml:space="preserve">     Постановка заклепок в местах соединения труб</t>
  </si>
  <si>
    <t xml:space="preserve">     Ремонт дверных коробок узких: в деревянных стенах без снятия полотен</t>
  </si>
  <si>
    <t>10 коробок</t>
  </si>
  <si>
    <t xml:space="preserve">     Ремонт обделок из листовой стали конька шириной: до 0,7 м</t>
  </si>
  <si>
    <t xml:space="preserve">     Ремонт покрытия из кровельной стали</t>
  </si>
  <si>
    <t xml:space="preserve">     Смена: колен водосточных труб</t>
  </si>
  <si>
    <t xml:space="preserve">     Установка досок объявлений</t>
  </si>
  <si>
    <t xml:space="preserve">     Установка частей водосточных труб (отметов)</t>
  </si>
  <si>
    <t xml:space="preserve">     Устройство ската для конттейнера</t>
  </si>
  <si>
    <t xml:space="preserve">     Открытие подвальных окон</t>
  </si>
  <si>
    <t>10 м2</t>
  </si>
  <si>
    <t xml:space="preserve">     Очистка желобов и кровли от снега,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</si>
  <si>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</si>
  <si>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</si>
  <si>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</si>
  <si>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Установка прожекторов и фотореле</t>
  </si>
  <si>
    <t>По плану</t>
  </si>
  <si>
    <t xml:space="preserve">           2. Всего за период с "01"января 2020 г. по "31"декабря 2020 г. выполнено работ на общую сумму 879531.15 руб. (Восемьсот семьдесят девять тысяч пятьсот тридцать один рубль 15 копеек)</t>
  </si>
  <si>
    <t xml:space="preserve">                         _______________________________________      ____________________________________</t>
  </si>
  <si>
    <t>Отчет по бюджету № 30/9-2021</t>
  </si>
  <si>
    <t>Период: с 01.01.2021 по 31.12.2021 года.</t>
  </si>
  <si>
    <t>31 марта 2022 г.</t>
  </si>
  <si>
    <t xml:space="preserve">     Устройство скамейки со спинкой и с окраской</t>
  </si>
  <si>
    <t xml:space="preserve">     Врезка в действующие внутренние сети трубопроводов отопления и водоснобжения д. 15мм</t>
  </si>
  <si>
    <t xml:space="preserve">     Осмотр и устранение мелких неисправностей на РХВ</t>
  </si>
  <si>
    <t xml:space="preserve">     Осмотр СТО в ИТП, РХВ</t>
  </si>
  <si>
    <t xml:space="preserve">     Осмотр, проверка работы насоса</t>
  </si>
  <si>
    <t xml:space="preserve">     Отключение системы отопления</t>
  </si>
  <si>
    <t xml:space="preserve">     Газовая резка ацетиленом фиксаторов, скоб, косынок и др.</t>
  </si>
  <si>
    <t xml:space="preserve">     Демонтаж козырька над входной дверью в подъезд</t>
  </si>
  <si>
    <t>т</t>
  </si>
  <si>
    <t xml:space="preserve">     Демонтаж-монтаж жалюзийных решеток</t>
  </si>
  <si>
    <t xml:space="preserve">     Монтаж аншлагов, стенда, вывески, доски объявления и т.д.</t>
  </si>
  <si>
    <t xml:space="preserve">     Монтаж козырька над входной дверью в подъезд</t>
  </si>
  <si>
    <t xml:space="preserve">     Ремонт дверных коробок укрепление</t>
  </si>
  <si>
    <t xml:space="preserve">     Ремонт кровли</t>
  </si>
  <si>
    <t xml:space="preserve">     Сверление отверстий электроперфоратором, диаметром до 20 мм</t>
  </si>
  <si>
    <t>100 отверстий</t>
  </si>
  <si>
    <t xml:space="preserve">     Смена дверных приборов: ручки-скобы</t>
  </si>
  <si>
    <t xml:space="preserve">     Установка оконных приборов: ручек, навесов</t>
  </si>
  <si>
    <t xml:space="preserve">     Устройство мелких покрытий (брандмауэры, парапеты, свесы и т.п.) из листовой оцинкованной стали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</si>
  <si>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</si>
  <si>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</si>
  <si>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Приварка шарнира</t>
  </si>
  <si>
    <t xml:space="preserve">     Прочистка вентиляционных каналов</t>
  </si>
  <si>
    <t xml:space="preserve">     Укрепление и ремонт покрытия козырька из оцинкованной стали (проф. настила)</t>
  </si>
  <si>
    <t xml:space="preserve">     Ремонт лифта</t>
  </si>
  <si>
    <t xml:space="preserve">     Монтаж покрытия козырька из поликарбоната</t>
  </si>
  <si>
    <t xml:space="preserve">     Ремонт изоляции</t>
  </si>
  <si>
    <t xml:space="preserve">     Тех.освидетельствование строительных конструкций (крыльца)</t>
  </si>
  <si>
    <t>853827.85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</si>
  <si>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</si>
  <si>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</si>
  <si>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</si>
  <si>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</si>
  <si>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 xml:space="preserve">     Тех.освидетельствование лифтов</t>
  </si>
  <si>
    <t>Девятьсот тридцать девять тысяч двести десять рублей 64 копейки.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</si>
</sst>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" fontId="14" fillId="2" borderId="10" xfId="0" applyNumberFormat="1" applyFont="1" applyFill="1" applyBorder="1" applyAlignment="1">
      <alignment horizontal="center" vertical="center" wrapText="1"/>
    </xf>
    <xf numFmtId="2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center" wrapText="1"/>
    </xf>
    <xf numFmtId="165" fontId="15" fillId="0" borderId="6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6" fillId="0" borderId="7" xfId="0" applyFont="1" applyBorder="1" applyAlignment="1">
      <alignment vertical="top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2" xfId="1" applyFont="1" applyBorder="1" applyAlignment="1">
      <alignment horizontal="center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0" fontId="15" fillId="6" borderId="9" xfId="0" applyFont="1" applyFill="1" applyBorder="1" applyAlignment="1">
      <alignment vertical="top" wrapText="1"/>
    </xf>
    <xf numFmtId="166" fontId="15" fillId="6" borderId="1" xfId="0" applyNumberFormat="1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0" fontId="4" fillId="6" borderId="0" xfId="0" applyFont="1" applyFill="1" applyAlignment="1"/>
    <xf numFmtId="0" fontId="4" fillId="0" borderId="0" xfId="0" applyFont="1" applyAlignment="1">
      <alignment horizontal="left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0" fillId="0" borderId="22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2" xfId="1" applyFont="1" applyBorder="1" applyAlignment="1">
      <alignment horizontal="center" vertical="top" wrapText="1"/>
    </xf>
    <xf numFmtId="164" fontId="25" fillId="0" borderId="0" xfId="1" applyFont="1"/>
    <xf numFmtId="164" fontId="20" fillId="6" borderId="22" xfId="1" applyFont="1" applyFill="1" applyBorder="1" applyAlignment="1">
      <alignment horizontal="center" vertical="top"/>
    </xf>
    <xf numFmtId="0" fontId="18" fillId="0" borderId="0" xfId="1" applyNumberFormat="1" applyFont="1" applyFill="1" applyBorder="1" applyAlignment="1">
      <alignment horizontal="left" vertical="top" wrapText="1"/>
    </xf>
    <xf numFmtId="164" fontId="20" fillId="7" borderId="0" xfId="1" applyFont="1" applyFill="1" applyAlignment="1">
      <alignment horizontal="left" vertical="top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0" fontId="22" fillId="0" borderId="0" xfId="0" applyFont="1" applyFill="1" applyAlignment="1"/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 wrapText="1"/>
    </xf>
    <xf numFmtId="164" fontId="22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4" fillId="0" borderId="0" xfId="1" applyFont="1" applyFill="1"/>
    <xf numFmtId="164" fontId="4" fillId="0" borderId="0" xfId="1" applyFont="1" applyFill="1" applyBorder="1"/>
    <xf numFmtId="164" fontId="4" fillId="0" borderId="0" xfId="1" applyFont="1" applyFill="1" applyBorder="1" applyAlignment="1">
      <alignment wrapText="1"/>
    </xf>
    <xf numFmtId="164" fontId="18" fillId="0" borderId="0" xfId="1" quotePrefix="1" applyFont="1" applyFill="1" applyBorder="1" applyAlignment="1">
      <alignment vertical="top" wrapText="1"/>
    </xf>
    <xf numFmtId="164" fontId="18" fillId="0" borderId="0" xfId="1" quotePrefix="1" applyFont="1" applyFill="1" applyAlignment="1">
      <alignment vertical="top" wrapText="1"/>
    </xf>
    <xf numFmtId="164" fontId="19" fillId="0" borderId="0" xfId="1" applyFont="1" applyFill="1" applyAlignment="1">
      <alignment horizontal="left" vertical="center"/>
    </xf>
    <xf numFmtId="164" fontId="20" fillId="0" borderId="0" xfId="1" applyFont="1" applyFill="1" applyAlignment="1">
      <alignment horizontal="left" vertical="top"/>
    </xf>
    <xf numFmtId="164" fontId="19" fillId="0" borderId="0" xfId="1" applyFont="1" applyFill="1" applyAlignment="1">
      <alignment horizontal="left" vertical="top"/>
    </xf>
    <xf numFmtId="164" fontId="21" fillId="0" borderId="0" xfId="1" applyFont="1" applyFill="1"/>
    <xf numFmtId="164" fontId="21" fillId="0" borderId="0" xfId="1" applyFont="1" applyFill="1" applyAlignment="1"/>
    <xf numFmtId="164" fontId="0" fillId="0" borderId="0" xfId="1" applyFont="1" applyFill="1"/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6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24" xfId="0" applyFont="1" applyBorder="1" applyAlignment="1">
      <alignment horizontal="centerContinuous" vertical="center" wrapText="1"/>
    </xf>
    <xf numFmtId="0" fontId="15" fillId="0" borderId="26" xfId="0" applyFont="1" applyBorder="1" applyAlignment="1">
      <alignment horizontal="left" vertical="center"/>
    </xf>
    <xf numFmtId="0" fontId="15" fillId="0" borderId="23" xfId="0" applyFont="1" applyBorder="1" applyAlignment="1">
      <alignment horizontal="center" vertical="center" wrapText="1"/>
    </xf>
    <xf numFmtId="0" fontId="16" fillId="0" borderId="30" xfId="0" applyFont="1" applyBorder="1" applyAlignment="1">
      <alignment vertical="center" wrapText="1"/>
    </xf>
    <xf numFmtId="0" fontId="15" fillId="0" borderId="0" xfId="0" applyFont="1" applyAlignment="1">
      <alignment vertical="center"/>
    </xf>
    <xf numFmtId="165" fontId="15" fillId="0" borderId="0" xfId="0" applyNumberFormat="1" applyFont="1" applyAlignment="1">
      <alignment horizontal="justify" vertical="center"/>
    </xf>
    <xf numFmtId="0" fontId="15" fillId="6" borderId="25" xfId="0" applyFont="1" applyFill="1" applyBorder="1" applyAlignment="1">
      <alignment horizontal="left" vertical="center" wrapText="1"/>
    </xf>
    <xf numFmtId="0" fontId="15" fillId="6" borderId="27" xfId="0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 wrapText="1"/>
    </xf>
    <xf numFmtId="166" fontId="15" fillId="6" borderId="27" xfId="0" applyNumberFormat="1" applyFont="1" applyFill="1" applyBorder="1" applyAlignment="1">
      <alignment horizontal="center" vertical="center"/>
    </xf>
    <xf numFmtId="165" fontId="15" fillId="6" borderId="27" xfId="0" applyNumberFormat="1" applyFont="1" applyFill="1" applyBorder="1" applyAlignment="1">
      <alignment horizontal="center" vertical="center"/>
    </xf>
    <xf numFmtId="168" fontId="15" fillId="6" borderId="27" xfId="0" applyNumberFormat="1" applyFont="1" applyFill="1" applyBorder="1" applyAlignment="1">
      <alignment horizontal="center" vertical="center"/>
    </xf>
    <xf numFmtId="167" fontId="15" fillId="6" borderId="27" xfId="0" applyNumberFormat="1" applyFont="1" applyFill="1" applyBorder="1" applyAlignment="1">
      <alignment horizontal="center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5" fillId="6" borderId="0" xfId="0" applyFont="1" applyFill="1" applyAlignment="1">
      <alignment horizontal="left" vertical="center" wrapText="1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/>
    </xf>
    <xf numFmtId="0" fontId="22" fillId="0" borderId="4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0" fontId="14" fillId="0" borderId="28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6"/>
  <sheetViews>
    <sheetView view="pageBreakPreview" topLeftCell="A85" zoomScale="85" zoomScaleSheetLayoutView="85" workbookViewId="0">
      <selection activeCell="F111" sqref="F111"/>
    </sheetView>
  </sheetViews>
  <sheetFormatPr defaultRowHeight="12.75" x14ac:dyDescent="0.2"/>
  <cols>
    <col min="1" max="1" width="47.7109375" style="1" customWidth="1"/>
    <col min="2" max="2" width="16.28515625" style="39" bestFit="1" customWidth="1"/>
    <col min="3" max="3" width="12.85546875" style="15" customWidth="1"/>
    <col min="4" max="4" width="13.85546875" style="15" customWidth="1"/>
    <col min="5" max="5" width="15" style="15" customWidth="1"/>
    <col min="6" max="6" width="10.140625" style="1" bestFit="1" customWidth="1"/>
    <col min="7" max="16384" width="9.140625" style="1"/>
  </cols>
  <sheetData>
    <row r="1" spans="1:9" ht="14.25" x14ac:dyDescent="0.2">
      <c r="A1" s="187" t="s">
        <v>110</v>
      </c>
      <c r="B1" s="187"/>
      <c r="C1" s="187"/>
      <c r="D1" s="187"/>
      <c r="E1" s="187"/>
      <c r="I1" s="3"/>
    </row>
    <row r="2" spans="1:9" ht="31.5" customHeight="1" x14ac:dyDescent="0.2">
      <c r="A2" s="186" t="s">
        <v>109</v>
      </c>
      <c r="B2" s="186"/>
      <c r="C2" s="186"/>
      <c r="D2" s="186"/>
      <c r="E2" s="186"/>
      <c r="I2" s="3"/>
    </row>
    <row r="3" spans="1:9" ht="14.25" x14ac:dyDescent="0.2">
      <c r="A3" s="17" t="s">
        <v>6</v>
      </c>
      <c r="B3" s="38"/>
      <c r="C3" s="31"/>
      <c r="D3" s="188" t="s">
        <v>7</v>
      </c>
      <c r="E3" s="188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18" t="s">
        <v>4</v>
      </c>
      <c r="E5" s="18" t="s">
        <v>1</v>
      </c>
      <c r="I5" s="3"/>
    </row>
    <row r="6" spans="1:9" s="27" customFormat="1" ht="14.25" x14ac:dyDescent="0.25">
      <c r="A6" s="35" t="s">
        <v>8</v>
      </c>
      <c r="B6" s="40"/>
      <c r="C6" s="40"/>
      <c r="D6" s="49"/>
      <c r="E6" s="52"/>
    </row>
    <row r="7" spans="1:9" s="28" customFormat="1" ht="15" x14ac:dyDescent="0.25">
      <c r="A7" s="36" t="s">
        <v>53</v>
      </c>
      <c r="B7" s="41" t="s">
        <v>21</v>
      </c>
      <c r="C7" s="41" t="s">
        <v>11</v>
      </c>
      <c r="D7" s="50">
        <f>E7</f>
        <v>7889.39</v>
      </c>
      <c r="E7" s="53">
        <v>7889.39</v>
      </c>
    </row>
    <row r="8" spans="1:9" s="27" customFormat="1" ht="14.25" x14ac:dyDescent="0.25">
      <c r="A8" s="35" t="s">
        <v>37</v>
      </c>
      <c r="B8" s="40"/>
      <c r="C8" s="40"/>
      <c r="D8" s="49"/>
      <c r="E8" s="52"/>
    </row>
    <row r="9" spans="1:9" s="28" customFormat="1" ht="15" x14ac:dyDescent="0.25">
      <c r="A9" s="36" t="s">
        <v>54</v>
      </c>
      <c r="B9" s="43">
        <v>1000</v>
      </c>
      <c r="C9" s="41" t="s">
        <v>12</v>
      </c>
      <c r="D9" s="50">
        <f t="shared" ref="D9:D14" si="0">E9/B9</f>
        <v>3.95</v>
      </c>
      <c r="E9" s="53">
        <v>3950</v>
      </c>
    </row>
    <row r="10" spans="1:9" s="28" customFormat="1" ht="15" x14ac:dyDescent="0.25">
      <c r="A10" s="36" t="s">
        <v>156</v>
      </c>
      <c r="B10" s="43">
        <v>1</v>
      </c>
      <c r="C10" s="41" t="s">
        <v>11</v>
      </c>
      <c r="D10" s="50">
        <f t="shared" si="0"/>
        <v>1200</v>
      </c>
      <c r="E10" s="53">
        <v>1200</v>
      </c>
    </row>
    <row r="11" spans="1:9" s="28" customFormat="1" ht="15" x14ac:dyDescent="0.25">
      <c r="A11" s="36" t="s">
        <v>111</v>
      </c>
      <c r="B11" s="45">
        <v>0.02</v>
      </c>
      <c r="C11" s="41" t="s">
        <v>13</v>
      </c>
      <c r="D11" s="50">
        <f t="shared" si="0"/>
        <v>6059</v>
      </c>
      <c r="E11" s="53">
        <v>121.18</v>
      </c>
    </row>
    <row r="12" spans="1:9" s="28" customFormat="1" ht="15" x14ac:dyDescent="0.25">
      <c r="A12" s="36" t="s">
        <v>112</v>
      </c>
      <c r="B12" s="43">
        <v>8</v>
      </c>
      <c r="C12" s="41" t="s">
        <v>76</v>
      </c>
      <c r="D12" s="50">
        <f t="shared" si="0"/>
        <v>183.63374999999999</v>
      </c>
      <c r="E12" s="53">
        <v>1469.07</v>
      </c>
    </row>
    <row r="13" spans="1:9" s="28" customFormat="1" ht="30" x14ac:dyDescent="0.25">
      <c r="A13" s="36" t="s">
        <v>113</v>
      </c>
      <c r="B13" s="43">
        <v>15</v>
      </c>
      <c r="C13" s="41" t="s">
        <v>114</v>
      </c>
      <c r="D13" s="50">
        <f t="shared" si="0"/>
        <v>2015.7220000000002</v>
      </c>
      <c r="E13" s="53">
        <v>30235.83</v>
      </c>
    </row>
    <row r="14" spans="1:9" s="28" customFormat="1" ht="15" x14ac:dyDescent="0.25">
      <c r="A14" s="36" t="s">
        <v>115</v>
      </c>
      <c r="B14" s="43">
        <v>1</v>
      </c>
      <c r="C14" s="41" t="s">
        <v>11</v>
      </c>
      <c r="D14" s="50">
        <f t="shared" si="0"/>
        <v>5738.3</v>
      </c>
      <c r="E14" s="53">
        <v>5738.3</v>
      </c>
    </row>
    <row r="15" spans="1:9" s="28" customFormat="1" ht="15" x14ac:dyDescent="0.25">
      <c r="A15" s="37" t="s">
        <v>52</v>
      </c>
      <c r="B15" s="40"/>
      <c r="C15" s="40"/>
      <c r="D15" s="49"/>
      <c r="E15" s="52"/>
    </row>
    <row r="16" spans="1:9" s="28" customFormat="1" ht="30" x14ac:dyDescent="0.25">
      <c r="A16" s="36" t="s">
        <v>55</v>
      </c>
      <c r="B16" s="41" t="s">
        <v>21</v>
      </c>
      <c r="C16" s="41" t="s">
        <v>11</v>
      </c>
      <c r="D16" s="50">
        <f>E16</f>
        <v>52754</v>
      </c>
      <c r="E16" s="53">
        <v>52754</v>
      </c>
    </row>
    <row r="17" spans="1:5" s="28" customFormat="1" ht="15" x14ac:dyDescent="0.25">
      <c r="A17" s="35" t="s">
        <v>106</v>
      </c>
      <c r="B17" s="40"/>
      <c r="C17" s="40"/>
      <c r="D17" s="49"/>
      <c r="E17" s="52"/>
    </row>
    <row r="18" spans="1:5" s="28" customFormat="1" ht="15" x14ac:dyDescent="0.25">
      <c r="A18" s="36" t="s">
        <v>116</v>
      </c>
      <c r="B18" s="41">
        <v>1</v>
      </c>
      <c r="C18" s="41" t="s">
        <v>11</v>
      </c>
      <c r="D18" s="50">
        <f>E18/B18</f>
        <v>601.20000000000005</v>
      </c>
      <c r="E18" s="53">
        <v>601.20000000000005</v>
      </c>
    </row>
    <row r="19" spans="1:5" s="28" customFormat="1" ht="15" x14ac:dyDescent="0.25">
      <c r="A19" s="37" t="s">
        <v>87</v>
      </c>
      <c r="B19" s="40"/>
      <c r="C19" s="40"/>
      <c r="D19" s="49"/>
      <c r="E19" s="52"/>
    </row>
    <row r="20" spans="1:5" s="28" customFormat="1" ht="15" x14ac:dyDescent="0.25">
      <c r="A20" s="36" t="s">
        <v>88</v>
      </c>
      <c r="B20" s="41" t="s">
        <v>22</v>
      </c>
      <c r="C20" s="41" t="s">
        <v>11</v>
      </c>
      <c r="D20" s="50">
        <f>E20</f>
        <v>15990.23</v>
      </c>
      <c r="E20" s="53">
        <v>15990.23</v>
      </c>
    </row>
    <row r="21" spans="1:5" s="28" customFormat="1" ht="30" x14ac:dyDescent="0.25">
      <c r="A21" s="36" t="s">
        <v>89</v>
      </c>
      <c r="B21" s="41" t="s">
        <v>94</v>
      </c>
      <c r="C21" s="41" t="s">
        <v>11</v>
      </c>
      <c r="D21" s="50">
        <f>E21</f>
        <v>6156.21</v>
      </c>
      <c r="E21" s="53">
        <v>6156.21</v>
      </c>
    </row>
    <row r="22" spans="1:5" s="28" customFormat="1" ht="15" x14ac:dyDescent="0.25">
      <c r="A22" s="36" t="s">
        <v>90</v>
      </c>
      <c r="B22" s="41" t="s">
        <v>94</v>
      </c>
      <c r="C22" s="41" t="s">
        <v>11</v>
      </c>
      <c r="D22" s="50">
        <f>E22</f>
        <v>5278.95</v>
      </c>
      <c r="E22" s="53">
        <v>5278.95</v>
      </c>
    </row>
    <row r="23" spans="1:5" s="28" customFormat="1" ht="30" x14ac:dyDescent="0.25">
      <c r="A23" s="36" t="s">
        <v>91</v>
      </c>
      <c r="B23" s="41" t="s">
        <v>22</v>
      </c>
      <c r="C23" s="41" t="s">
        <v>11</v>
      </c>
      <c r="D23" s="50">
        <f>E23</f>
        <v>10048.11</v>
      </c>
      <c r="E23" s="53">
        <v>10048.11</v>
      </c>
    </row>
    <row r="24" spans="1:5" s="28" customFormat="1" ht="15" x14ac:dyDescent="0.25">
      <c r="A24" s="35" t="s">
        <v>107</v>
      </c>
      <c r="B24" s="40"/>
      <c r="C24" s="40"/>
      <c r="D24" s="49"/>
      <c r="E24" s="52"/>
    </row>
    <row r="25" spans="1:5" s="28" customFormat="1" ht="15" x14ac:dyDescent="0.25">
      <c r="A25" s="36" t="s">
        <v>117</v>
      </c>
      <c r="B25" s="41" t="s">
        <v>82</v>
      </c>
      <c r="C25" s="41" t="s">
        <v>11</v>
      </c>
      <c r="D25" s="50">
        <f>E25/12</f>
        <v>6200</v>
      </c>
      <c r="E25" s="53">
        <v>74400</v>
      </c>
    </row>
    <row r="26" spans="1:5" s="28" customFormat="1" ht="15" x14ac:dyDescent="0.25">
      <c r="A26" s="37" t="s">
        <v>38</v>
      </c>
      <c r="B26" s="40"/>
      <c r="C26" s="40"/>
      <c r="D26" s="49"/>
      <c r="E26" s="52"/>
    </row>
    <row r="27" spans="1:5" s="28" customFormat="1" ht="30" x14ac:dyDescent="0.25">
      <c r="A27" s="36" t="s">
        <v>56</v>
      </c>
      <c r="B27" s="41" t="s">
        <v>22</v>
      </c>
      <c r="C27" s="41" t="s">
        <v>11</v>
      </c>
      <c r="D27" s="50">
        <f>E27</f>
        <v>9275.99</v>
      </c>
      <c r="E27" s="53">
        <v>9275.99</v>
      </c>
    </row>
    <row r="28" spans="1:5" s="28" customFormat="1" ht="15" x14ac:dyDescent="0.25">
      <c r="A28" s="35" t="s">
        <v>39</v>
      </c>
      <c r="B28" s="40"/>
      <c r="C28" s="40"/>
      <c r="D28" s="49"/>
      <c r="E28" s="52"/>
    </row>
    <row r="29" spans="1:5" s="28" customFormat="1" ht="45" x14ac:dyDescent="0.25">
      <c r="A29" s="36" t="s">
        <v>118</v>
      </c>
      <c r="B29" s="43">
        <v>1</v>
      </c>
      <c r="C29" s="41" t="s">
        <v>19</v>
      </c>
      <c r="D29" s="50">
        <f t="shared" ref="D29:D52" si="1">E29/B29</f>
        <v>179.3</v>
      </c>
      <c r="E29" s="53">
        <v>179.3</v>
      </c>
    </row>
    <row r="30" spans="1:5" s="28" customFormat="1" ht="15" x14ac:dyDescent="0.25">
      <c r="A30" s="36" t="s">
        <v>99</v>
      </c>
      <c r="B30" s="43">
        <v>7</v>
      </c>
      <c r="C30" s="41" t="s">
        <v>100</v>
      </c>
      <c r="D30" s="50">
        <f t="shared" si="1"/>
        <v>70.44714285714285</v>
      </c>
      <c r="E30" s="53">
        <v>493.13</v>
      </c>
    </row>
    <row r="31" spans="1:5" s="28" customFormat="1" ht="15" x14ac:dyDescent="0.25">
      <c r="A31" s="36" t="s">
        <v>57</v>
      </c>
      <c r="B31" s="43">
        <v>2</v>
      </c>
      <c r="C31" s="41" t="s">
        <v>14</v>
      </c>
      <c r="D31" s="50">
        <f t="shared" si="1"/>
        <v>796.93</v>
      </c>
      <c r="E31" s="53">
        <v>1593.86</v>
      </c>
    </row>
    <row r="32" spans="1:5" s="28" customFormat="1" ht="30" x14ac:dyDescent="0.25">
      <c r="A32" s="36" t="s">
        <v>119</v>
      </c>
      <c r="B32" s="43">
        <v>16</v>
      </c>
      <c r="C32" s="41" t="s">
        <v>120</v>
      </c>
      <c r="D32" s="50">
        <f t="shared" si="1"/>
        <v>435.38062500000001</v>
      </c>
      <c r="E32" s="53">
        <v>6966.09</v>
      </c>
    </row>
    <row r="33" spans="1:5" s="28" customFormat="1" ht="15" x14ac:dyDescent="0.25">
      <c r="A33" s="36" t="s">
        <v>92</v>
      </c>
      <c r="B33" s="45">
        <v>0.18</v>
      </c>
      <c r="C33" s="41" t="s">
        <v>15</v>
      </c>
      <c r="D33" s="50">
        <f t="shared" si="1"/>
        <v>4450.7777777777783</v>
      </c>
      <c r="E33" s="53">
        <v>801.14</v>
      </c>
    </row>
    <row r="34" spans="1:5" s="28" customFormat="1" ht="30" x14ac:dyDescent="0.25">
      <c r="A34" s="36" t="s">
        <v>101</v>
      </c>
      <c r="B34" s="45">
        <v>0.27</v>
      </c>
      <c r="C34" s="41" t="s">
        <v>16</v>
      </c>
      <c r="D34" s="50">
        <f t="shared" si="1"/>
        <v>1582.4814814814813</v>
      </c>
      <c r="E34" s="53">
        <v>427.27</v>
      </c>
    </row>
    <row r="35" spans="1:5" s="28" customFormat="1" ht="15" x14ac:dyDescent="0.25">
      <c r="A35" s="36" t="s">
        <v>73</v>
      </c>
      <c r="B35" s="45">
        <v>0.16</v>
      </c>
      <c r="C35" s="41" t="s">
        <v>74</v>
      </c>
      <c r="D35" s="50">
        <f t="shared" si="1"/>
        <v>23867.625</v>
      </c>
      <c r="E35" s="53">
        <v>3818.82</v>
      </c>
    </row>
    <row r="36" spans="1:5" s="28" customFormat="1" ht="30" x14ac:dyDescent="0.25">
      <c r="A36" s="36" t="s">
        <v>58</v>
      </c>
      <c r="B36" s="45">
        <v>3.57</v>
      </c>
      <c r="C36" s="41" t="s">
        <v>16</v>
      </c>
      <c r="D36" s="50">
        <f t="shared" si="1"/>
        <v>1586.0420168067228</v>
      </c>
      <c r="E36" s="53">
        <v>5662.17</v>
      </c>
    </row>
    <row r="37" spans="1:5" s="28" customFormat="1" ht="15" x14ac:dyDescent="0.25">
      <c r="A37" s="36" t="s">
        <v>59</v>
      </c>
      <c r="B37" s="45">
        <v>7.0000000000000007E-2</v>
      </c>
      <c r="C37" s="41" t="s">
        <v>17</v>
      </c>
      <c r="D37" s="50">
        <f t="shared" si="1"/>
        <v>21444.857142857141</v>
      </c>
      <c r="E37" s="53">
        <v>1501.14</v>
      </c>
    </row>
    <row r="38" spans="1:5" s="28" customFormat="1" ht="30" customHeight="1" x14ac:dyDescent="0.25">
      <c r="A38" s="36" t="s">
        <v>60</v>
      </c>
      <c r="B38" s="43">
        <v>2</v>
      </c>
      <c r="C38" s="41" t="s">
        <v>14</v>
      </c>
      <c r="D38" s="50">
        <f t="shared" si="1"/>
        <v>384.57499999999999</v>
      </c>
      <c r="E38" s="53">
        <v>769.15</v>
      </c>
    </row>
    <row r="39" spans="1:5" s="28" customFormat="1" ht="15" x14ac:dyDescent="0.25">
      <c r="A39" s="36" t="s">
        <v>75</v>
      </c>
      <c r="B39" s="45">
        <v>0.06</v>
      </c>
      <c r="C39" s="41" t="s">
        <v>15</v>
      </c>
      <c r="D39" s="50">
        <f t="shared" si="1"/>
        <v>12020.5</v>
      </c>
      <c r="E39" s="53">
        <v>721.23</v>
      </c>
    </row>
    <row r="40" spans="1:5" s="28" customFormat="1" ht="30" customHeight="1" x14ac:dyDescent="0.25">
      <c r="A40" s="36" t="s">
        <v>61</v>
      </c>
      <c r="B40" s="43">
        <v>10</v>
      </c>
      <c r="C40" s="41" t="s">
        <v>18</v>
      </c>
      <c r="D40" s="50">
        <f t="shared" si="1"/>
        <v>128.41199999999998</v>
      </c>
      <c r="E40" s="53">
        <v>1284.1199999999999</v>
      </c>
    </row>
    <row r="41" spans="1:5" s="28" customFormat="1" ht="15" x14ac:dyDescent="0.25">
      <c r="A41" s="36" t="s">
        <v>102</v>
      </c>
      <c r="B41" s="43">
        <v>2</v>
      </c>
      <c r="C41" s="41" t="s">
        <v>100</v>
      </c>
      <c r="D41" s="50">
        <f t="shared" si="1"/>
        <v>63.585000000000001</v>
      </c>
      <c r="E41" s="53">
        <v>127.17</v>
      </c>
    </row>
    <row r="42" spans="1:5" s="28" customFormat="1" ht="15" x14ac:dyDescent="0.25">
      <c r="A42" s="36" t="s">
        <v>121</v>
      </c>
      <c r="B42" s="43">
        <v>1</v>
      </c>
      <c r="C42" s="41" t="s">
        <v>13</v>
      </c>
      <c r="D42" s="50">
        <f t="shared" si="1"/>
        <v>174.04</v>
      </c>
      <c r="E42" s="53">
        <v>174.04</v>
      </c>
    </row>
    <row r="43" spans="1:5" s="28" customFormat="1" ht="15" x14ac:dyDescent="0.25">
      <c r="A43" s="36" t="s">
        <v>93</v>
      </c>
      <c r="B43" s="43">
        <v>2</v>
      </c>
      <c r="C43" s="41" t="s">
        <v>13</v>
      </c>
      <c r="D43" s="50">
        <f t="shared" si="1"/>
        <v>4978.5200000000004</v>
      </c>
      <c r="E43" s="53">
        <v>9957.0400000000009</v>
      </c>
    </row>
    <row r="44" spans="1:5" s="28" customFormat="1" ht="30" x14ac:dyDescent="0.25">
      <c r="A44" s="36" t="s">
        <v>122</v>
      </c>
      <c r="B44" s="45">
        <v>0.15</v>
      </c>
      <c r="C44" s="41" t="s">
        <v>81</v>
      </c>
      <c r="D44" s="50">
        <f t="shared" si="1"/>
        <v>6098.8</v>
      </c>
      <c r="E44" s="53">
        <v>914.82</v>
      </c>
    </row>
    <row r="45" spans="1:5" s="28" customFormat="1" ht="15" x14ac:dyDescent="0.25">
      <c r="A45" s="36" t="s">
        <v>62</v>
      </c>
      <c r="B45" s="43">
        <v>16</v>
      </c>
      <c r="C45" s="41" t="s">
        <v>13</v>
      </c>
      <c r="D45" s="50">
        <f t="shared" si="1"/>
        <v>394.05937499999999</v>
      </c>
      <c r="E45" s="53">
        <v>6304.95</v>
      </c>
    </row>
    <row r="46" spans="1:5" s="28" customFormat="1" ht="15" x14ac:dyDescent="0.25">
      <c r="A46" s="36" t="s">
        <v>123</v>
      </c>
      <c r="B46" s="43">
        <v>1</v>
      </c>
      <c r="C46" s="41" t="s">
        <v>13</v>
      </c>
      <c r="D46" s="50">
        <f t="shared" si="1"/>
        <v>155.28</v>
      </c>
      <c r="E46" s="53">
        <v>155.28</v>
      </c>
    </row>
    <row r="47" spans="1:5" s="28" customFormat="1" ht="30" x14ac:dyDescent="0.25">
      <c r="A47" s="36" t="s">
        <v>95</v>
      </c>
      <c r="B47" s="43">
        <v>1</v>
      </c>
      <c r="C47" s="41" t="s">
        <v>79</v>
      </c>
      <c r="D47" s="50">
        <f t="shared" si="1"/>
        <v>133.05000000000001</v>
      </c>
      <c r="E47" s="53">
        <v>133.05000000000001</v>
      </c>
    </row>
    <row r="48" spans="1:5" s="28" customFormat="1" ht="30.75" customHeight="1" x14ac:dyDescent="0.25">
      <c r="A48" s="36" t="s">
        <v>63</v>
      </c>
      <c r="B48" s="43">
        <v>2</v>
      </c>
      <c r="C48" s="41" t="s">
        <v>19</v>
      </c>
      <c r="D48" s="50">
        <f t="shared" si="1"/>
        <v>542.77499999999998</v>
      </c>
      <c r="E48" s="53">
        <v>1085.55</v>
      </c>
    </row>
    <row r="49" spans="1:5" s="28" customFormat="1" ht="15" x14ac:dyDescent="0.25">
      <c r="A49" s="36" t="s">
        <v>124</v>
      </c>
      <c r="B49" s="43">
        <v>2</v>
      </c>
      <c r="C49" s="41" t="s">
        <v>125</v>
      </c>
      <c r="D49" s="50">
        <f t="shared" si="1"/>
        <v>239.60499999999999</v>
      </c>
      <c r="E49" s="53">
        <v>479.21</v>
      </c>
    </row>
    <row r="50" spans="1:5" s="28" customFormat="1" ht="15" x14ac:dyDescent="0.25">
      <c r="A50" s="36" t="s">
        <v>64</v>
      </c>
      <c r="B50" s="43">
        <v>70</v>
      </c>
      <c r="C50" s="41" t="s">
        <v>19</v>
      </c>
      <c r="D50" s="50">
        <f t="shared" si="1"/>
        <v>229.48114285714286</v>
      </c>
      <c r="E50" s="53">
        <v>16063.68</v>
      </c>
    </row>
    <row r="51" spans="1:5" s="28" customFormat="1" ht="45" x14ac:dyDescent="0.25">
      <c r="A51" s="36" t="s">
        <v>97</v>
      </c>
      <c r="B51" s="43">
        <v>2</v>
      </c>
      <c r="C51" s="41" t="s">
        <v>98</v>
      </c>
      <c r="D51" s="50">
        <f t="shared" si="1"/>
        <v>63.16</v>
      </c>
      <c r="E51" s="53">
        <v>126.32</v>
      </c>
    </row>
    <row r="52" spans="1:5" s="28" customFormat="1" ht="15" x14ac:dyDescent="0.25">
      <c r="A52" s="36" t="s">
        <v>126</v>
      </c>
      <c r="B52" s="43">
        <v>1</v>
      </c>
      <c r="C52" s="41" t="s">
        <v>127</v>
      </c>
      <c r="D52" s="50">
        <f t="shared" si="1"/>
        <v>275.08</v>
      </c>
      <c r="E52" s="53">
        <v>275.08</v>
      </c>
    </row>
    <row r="53" spans="1:5" s="28" customFormat="1" ht="15" x14ac:dyDescent="0.25">
      <c r="A53" s="35" t="s">
        <v>40</v>
      </c>
      <c r="B53" s="40"/>
      <c r="C53" s="40"/>
      <c r="D53" s="49"/>
      <c r="E53" s="52"/>
    </row>
    <row r="54" spans="1:5" s="28" customFormat="1" ht="15" x14ac:dyDescent="0.25">
      <c r="A54" s="36" t="s">
        <v>128</v>
      </c>
      <c r="B54" s="42">
        <v>0.8</v>
      </c>
      <c r="C54" s="41" t="s">
        <v>129</v>
      </c>
      <c r="D54" s="50">
        <f t="shared" ref="D54:D61" si="2">E54/B54</f>
        <v>1823.675</v>
      </c>
      <c r="E54" s="53">
        <v>1458.94</v>
      </c>
    </row>
    <row r="55" spans="1:5" s="28" customFormat="1" ht="30" x14ac:dyDescent="0.25">
      <c r="A55" s="36" t="s">
        <v>65</v>
      </c>
      <c r="B55" s="44">
        <v>1.7769999999999999</v>
      </c>
      <c r="C55" s="41" t="s">
        <v>16</v>
      </c>
      <c r="D55" s="50">
        <f t="shared" si="2"/>
        <v>1641.5475520540238</v>
      </c>
      <c r="E55" s="53">
        <v>2917.03</v>
      </c>
    </row>
    <row r="56" spans="1:5" s="28" customFormat="1" ht="15" x14ac:dyDescent="0.25">
      <c r="A56" s="36" t="s">
        <v>130</v>
      </c>
      <c r="B56" s="43">
        <v>4</v>
      </c>
      <c r="C56" s="41" t="s">
        <v>120</v>
      </c>
      <c r="D56" s="50">
        <f t="shared" si="2"/>
        <v>181.57</v>
      </c>
      <c r="E56" s="53">
        <v>726.28</v>
      </c>
    </row>
    <row r="57" spans="1:5" s="28" customFormat="1" ht="30" x14ac:dyDescent="0.25">
      <c r="A57" s="36" t="s">
        <v>131</v>
      </c>
      <c r="B57" s="42">
        <v>0.2</v>
      </c>
      <c r="C57" s="41" t="s">
        <v>132</v>
      </c>
      <c r="D57" s="50">
        <f t="shared" si="2"/>
        <v>1790.8</v>
      </c>
      <c r="E57" s="53">
        <v>358.16</v>
      </c>
    </row>
    <row r="58" spans="1:5" s="28" customFormat="1" ht="15" x14ac:dyDescent="0.25">
      <c r="A58" s="36" t="s">
        <v>133</v>
      </c>
      <c r="B58" s="42">
        <v>0.2</v>
      </c>
      <c r="C58" s="41" t="s">
        <v>16</v>
      </c>
      <c r="D58" s="50">
        <f t="shared" si="2"/>
        <v>1638.4999999999998</v>
      </c>
      <c r="E58" s="53">
        <v>327.7</v>
      </c>
    </row>
    <row r="59" spans="1:5" s="28" customFormat="1" ht="15" x14ac:dyDescent="0.25">
      <c r="A59" s="36" t="s">
        <v>134</v>
      </c>
      <c r="B59" s="45">
        <v>0.01</v>
      </c>
      <c r="C59" s="41" t="s">
        <v>81</v>
      </c>
      <c r="D59" s="50">
        <f t="shared" si="2"/>
        <v>123540</v>
      </c>
      <c r="E59" s="53">
        <v>1235.4000000000001</v>
      </c>
    </row>
    <row r="60" spans="1:5" s="28" customFormat="1" ht="15" x14ac:dyDescent="0.25">
      <c r="A60" s="36" t="s">
        <v>135</v>
      </c>
      <c r="B60" s="45">
        <v>0.01</v>
      </c>
      <c r="C60" s="41" t="s">
        <v>81</v>
      </c>
      <c r="D60" s="50">
        <f t="shared" si="2"/>
        <v>29038</v>
      </c>
      <c r="E60" s="53">
        <v>290.38</v>
      </c>
    </row>
    <row r="61" spans="1:5" s="28" customFormat="1" ht="30" x14ac:dyDescent="0.25">
      <c r="A61" s="36" t="s">
        <v>136</v>
      </c>
      <c r="B61" s="45">
        <v>0.01</v>
      </c>
      <c r="C61" s="41" t="s">
        <v>17</v>
      </c>
      <c r="D61" s="50">
        <f t="shared" si="2"/>
        <v>43346</v>
      </c>
      <c r="E61" s="53">
        <v>433.46</v>
      </c>
    </row>
    <row r="62" spans="1:5" s="28" customFormat="1" ht="15" x14ac:dyDescent="0.25">
      <c r="A62" s="35" t="s">
        <v>77</v>
      </c>
      <c r="B62" s="40"/>
      <c r="C62" s="40"/>
      <c r="D62" s="49"/>
      <c r="E62" s="52"/>
    </row>
    <row r="63" spans="1:5" s="28" customFormat="1" ht="15" x14ac:dyDescent="0.25">
      <c r="A63" s="36" t="s">
        <v>78</v>
      </c>
      <c r="B63" s="41" t="s">
        <v>82</v>
      </c>
      <c r="C63" s="41" t="s">
        <v>11</v>
      </c>
      <c r="D63" s="50">
        <f>E63/12</f>
        <v>3600</v>
      </c>
      <c r="E63" s="53">
        <v>43200</v>
      </c>
    </row>
    <row r="64" spans="1:5" s="28" customFormat="1" ht="15" x14ac:dyDescent="0.25">
      <c r="A64" s="37" t="s">
        <v>108</v>
      </c>
      <c r="B64" s="40"/>
      <c r="C64" s="40"/>
      <c r="D64" s="49"/>
      <c r="E64" s="52"/>
    </row>
    <row r="65" spans="1:5" s="28" customFormat="1" ht="15" x14ac:dyDescent="0.25">
      <c r="A65" s="36" t="s">
        <v>137</v>
      </c>
      <c r="B65" s="41" t="s">
        <v>22</v>
      </c>
      <c r="C65" s="41" t="s">
        <v>11</v>
      </c>
      <c r="D65" s="50">
        <f>E65</f>
        <v>200</v>
      </c>
      <c r="E65" s="53">
        <v>200</v>
      </c>
    </row>
    <row r="66" spans="1:5" s="28" customFormat="1" ht="15" x14ac:dyDescent="0.25">
      <c r="A66" s="35" t="s">
        <v>41</v>
      </c>
      <c r="B66" s="40"/>
      <c r="C66" s="40"/>
      <c r="D66" s="49"/>
      <c r="E66" s="52"/>
    </row>
    <row r="67" spans="1:5" s="28" customFormat="1" ht="15" x14ac:dyDescent="0.25">
      <c r="A67" s="54" t="s">
        <v>138</v>
      </c>
      <c r="B67" s="45">
        <v>0.01</v>
      </c>
      <c r="C67" s="41" t="s">
        <v>17</v>
      </c>
      <c r="D67" s="50">
        <f t="shared" ref="D67:D77" si="3">E67/B67</f>
        <v>112018</v>
      </c>
      <c r="E67" s="53">
        <v>1120.18</v>
      </c>
    </row>
    <row r="68" spans="1:5" s="28" customFormat="1" ht="30" x14ac:dyDescent="0.25">
      <c r="A68" s="36" t="s">
        <v>139</v>
      </c>
      <c r="B68" s="43">
        <v>1</v>
      </c>
      <c r="C68" s="41" t="s">
        <v>140</v>
      </c>
      <c r="D68" s="50">
        <f t="shared" si="3"/>
        <v>124.55</v>
      </c>
      <c r="E68" s="53">
        <v>124.55</v>
      </c>
    </row>
    <row r="69" spans="1:5" s="28" customFormat="1" ht="30" x14ac:dyDescent="0.25">
      <c r="A69" s="36" t="s">
        <v>141</v>
      </c>
      <c r="B69" s="43">
        <v>1</v>
      </c>
      <c r="C69" s="41" t="s">
        <v>13</v>
      </c>
      <c r="D69" s="50">
        <f t="shared" si="3"/>
        <v>173.28</v>
      </c>
      <c r="E69" s="53">
        <v>173.28</v>
      </c>
    </row>
    <row r="70" spans="1:5" s="28" customFormat="1" ht="30" x14ac:dyDescent="0.25">
      <c r="A70" s="36" t="s">
        <v>142</v>
      </c>
      <c r="B70" s="45">
        <v>0.02</v>
      </c>
      <c r="C70" s="41" t="s">
        <v>143</v>
      </c>
      <c r="D70" s="50">
        <f t="shared" si="3"/>
        <v>22862</v>
      </c>
      <c r="E70" s="53">
        <v>457.24</v>
      </c>
    </row>
    <row r="71" spans="1:5" s="28" customFormat="1" ht="15" x14ac:dyDescent="0.25">
      <c r="A71" s="36" t="s">
        <v>66</v>
      </c>
      <c r="B71" s="43">
        <v>7</v>
      </c>
      <c r="C71" s="41" t="s">
        <v>13</v>
      </c>
      <c r="D71" s="50">
        <f t="shared" si="3"/>
        <v>923.01714285714286</v>
      </c>
      <c r="E71" s="53">
        <v>6461.12</v>
      </c>
    </row>
    <row r="72" spans="1:5" s="28" customFormat="1" ht="30" x14ac:dyDescent="0.25">
      <c r="A72" s="36" t="s">
        <v>144</v>
      </c>
      <c r="B72" s="43">
        <v>1</v>
      </c>
      <c r="C72" s="41" t="s">
        <v>13</v>
      </c>
      <c r="D72" s="50">
        <f t="shared" si="3"/>
        <v>394.34</v>
      </c>
      <c r="E72" s="53">
        <v>394.34</v>
      </c>
    </row>
    <row r="73" spans="1:5" s="28" customFormat="1" ht="15" x14ac:dyDescent="0.25">
      <c r="A73" s="36" t="s">
        <v>145</v>
      </c>
      <c r="B73" s="45">
        <v>0.03</v>
      </c>
      <c r="C73" s="41" t="s">
        <v>81</v>
      </c>
      <c r="D73" s="50">
        <f t="shared" si="3"/>
        <v>151198.66666666669</v>
      </c>
      <c r="E73" s="53">
        <v>4535.96</v>
      </c>
    </row>
    <row r="74" spans="1:5" s="28" customFormat="1" ht="30" x14ac:dyDescent="0.25">
      <c r="A74" s="36" t="s">
        <v>146</v>
      </c>
      <c r="B74" s="43">
        <v>2</v>
      </c>
      <c r="C74" s="41" t="s">
        <v>147</v>
      </c>
      <c r="D74" s="50">
        <f t="shared" si="3"/>
        <v>74.484999999999999</v>
      </c>
      <c r="E74" s="53">
        <v>148.97</v>
      </c>
    </row>
    <row r="75" spans="1:5" s="28" customFormat="1" ht="30" x14ac:dyDescent="0.25">
      <c r="A75" s="36" t="s">
        <v>148</v>
      </c>
      <c r="B75" s="43">
        <v>1</v>
      </c>
      <c r="C75" s="41" t="s">
        <v>96</v>
      </c>
      <c r="D75" s="50">
        <f t="shared" si="3"/>
        <v>1333.47</v>
      </c>
      <c r="E75" s="53">
        <v>1333.47</v>
      </c>
    </row>
    <row r="76" spans="1:5" s="28" customFormat="1" ht="45" x14ac:dyDescent="0.25">
      <c r="A76" s="36" t="s">
        <v>149</v>
      </c>
      <c r="B76" s="43">
        <v>2</v>
      </c>
      <c r="C76" s="41" t="s">
        <v>96</v>
      </c>
      <c r="D76" s="50">
        <f t="shared" si="3"/>
        <v>1116.33</v>
      </c>
      <c r="E76" s="53">
        <v>2232.66</v>
      </c>
    </row>
    <row r="77" spans="1:5" ht="15" x14ac:dyDescent="0.2">
      <c r="A77" s="54" t="s">
        <v>150</v>
      </c>
      <c r="B77" s="43">
        <v>1</v>
      </c>
      <c r="C77" s="41" t="s">
        <v>13</v>
      </c>
      <c r="D77" s="50">
        <f t="shared" si="3"/>
        <v>352.22</v>
      </c>
      <c r="E77" s="53">
        <v>352.22</v>
      </c>
    </row>
    <row r="78" spans="1:5" ht="14.25" x14ac:dyDescent="0.2">
      <c r="A78" s="37" t="s">
        <v>80</v>
      </c>
      <c r="B78" s="40"/>
      <c r="C78" s="40"/>
      <c r="D78" s="49"/>
      <c r="E78" s="52"/>
    </row>
    <row r="79" spans="1:5" ht="30" x14ac:dyDescent="0.2">
      <c r="A79" s="36" t="s">
        <v>151</v>
      </c>
      <c r="B79" s="45">
        <v>0.02</v>
      </c>
      <c r="C79" s="41" t="s">
        <v>15</v>
      </c>
      <c r="D79" s="50">
        <f>E79/B79</f>
        <v>4439.5</v>
      </c>
      <c r="E79" s="53">
        <v>88.79</v>
      </c>
    </row>
    <row r="80" spans="1:5" ht="30" x14ac:dyDescent="0.2">
      <c r="A80" s="36" t="s">
        <v>152</v>
      </c>
      <c r="B80" s="45">
        <v>0.01</v>
      </c>
      <c r="C80" s="41" t="s">
        <v>17</v>
      </c>
      <c r="D80" s="50">
        <f>E80/B80</f>
        <v>29116.000000000004</v>
      </c>
      <c r="E80" s="53">
        <v>291.16000000000003</v>
      </c>
    </row>
    <row r="81" spans="1:5" ht="30.75" customHeight="1" x14ac:dyDescent="0.2">
      <c r="A81" s="36" t="s">
        <v>153</v>
      </c>
      <c r="B81" s="43">
        <v>1</v>
      </c>
      <c r="C81" s="41" t="s">
        <v>13</v>
      </c>
      <c r="D81" s="50">
        <f>E81/B81</f>
        <v>299.41000000000003</v>
      </c>
      <c r="E81" s="53">
        <v>299.41000000000003</v>
      </c>
    </row>
    <row r="82" spans="1:5" ht="30" x14ac:dyDescent="0.2">
      <c r="A82" s="36" t="s">
        <v>154</v>
      </c>
      <c r="B82" s="42">
        <v>5.2</v>
      </c>
      <c r="C82" s="41" t="s">
        <v>12</v>
      </c>
      <c r="D82" s="50">
        <f>E82/B82</f>
        <v>322.25</v>
      </c>
      <c r="E82" s="53">
        <v>1675.7</v>
      </c>
    </row>
    <row r="83" spans="1:5" ht="15" customHeight="1" x14ac:dyDescent="0.2">
      <c r="A83" s="36" t="s">
        <v>155</v>
      </c>
      <c r="B83" s="45">
        <v>0.01</v>
      </c>
      <c r="C83" s="41" t="s">
        <v>81</v>
      </c>
      <c r="D83" s="50">
        <f>E83/B83</f>
        <v>90779</v>
      </c>
      <c r="E83" s="53">
        <v>907.79</v>
      </c>
    </row>
    <row r="84" spans="1:5" ht="14.25" x14ac:dyDescent="0.2">
      <c r="A84" s="35" t="s">
        <v>42</v>
      </c>
      <c r="B84" s="40"/>
      <c r="C84" s="40"/>
      <c r="D84" s="49"/>
      <c r="E84" s="52"/>
    </row>
    <row r="85" spans="1:5" ht="15" x14ac:dyDescent="0.2">
      <c r="A85" s="36" t="s">
        <v>70</v>
      </c>
      <c r="B85" s="41" t="s">
        <v>23</v>
      </c>
      <c r="C85" s="41" t="s">
        <v>12</v>
      </c>
      <c r="D85" s="50">
        <f>E85</f>
        <v>121982.04</v>
      </c>
      <c r="E85" s="53">
        <v>121982.04</v>
      </c>
    </row>
    <row r="86" spans="1:5" ht="14.25" x14ac:dyDescent="0.2">
      <c r="A86" s="35" t="s">
        <v>9</v>
      </c>
      <c r="B86" s="40"/>
      <c r="C86" s="40"/>
      <c r="D86" s="49"/>
      <c r="E86" s="52"/>
    </row>
    <row r="87" spans="1:5" ht="15" x14ac:dyDescent="0.2">
      <c r="A87" s="36" t="s">
        <v>67</v>
      </c>
      <c r="B87" s="41" t="s">
        <v>23</v>
      </c>
      <c r="C87" s="41" t="s">
        <v>12</v>
      </c>
      <c r="D87" s="50">
        <f>E87</f>
        <v>67970.16</v>
      </c>
      <c r="E87" s="53">
        <v>67970.16</v>
      </c>
    </row>
    <row r="88" spans="1:5" ht="14.25" x14ac:dyDescent="0.2">
      <c r="A88" s="35" t="s">
        <v>10</v>
      </c>
      <c r="B88" s="40"/>
      <c r="C88" s="40"/>
      <c r="D88" s="49"/>
      <c r="E88" s="52"/>
    </row>
    <row r="89" spans="1:5" ht="15" x14ac:dyDescent="0.2">
      <c r="A89" s="36" t="s">
        <v>68</v>
      </c>
      <c r="B89" s="41" t="s">
        <v>20</v>
      </c>
      <c r="C89" s="41" t="s">
        <v>11</v>
      </c>
      <c r="D89" s="50"/>
      <c r="E89" s="53">
        <f>Бюджет!C30*10%</f>
        <v>73848.796000000002</v>
      </c>
    </row>
    <row r="90" spans="1:5" ht="14.25" x14ac:dyDescent="0.2">
      <c r="A90" s="24" t="s">
        <v>24</v>
      </c>
      <c r="B90" s="46" t="s">
        <v>20</v>
      </c>
      <c r="C90" s="25"/>
      <c r="D90" s="51"/>
      <c r="E90" s="26">
        <f>SUM(E7:E89)</f>
        <v>620667.25600000005</v>
      </c>
    </row>
    <row r="91" spans="1:5" ht="15" x14ac:dyDescent="0.2">
      <c r="D91" s="47"/>
    </row>
    <row r="92" spans="1:5" ht="15" x14ac:dyDescent="0.2">
      <c r="A92" s="12" t="s">
        <v>30</v>
      </c>
      <c r="B92" s="47"/>
      <c r="C92" s="47"/>
      <c r="D92" s="47"/>
      <c r="E92" s="47"/>
    </row>
    <row r="93" spans="1:5" ht="15" x14ac:dyDescent="0.2">
      <c r="A93" s="12" t="s">
        <v>157</v>
      </c>
      <c r="B93" s="47"/>
      <c r="C93" s="47"/>
      <c r="D93" s="47"/>
      <c r="E93" s="47"/>
    </row>
    <row r="94" spans="1:5" ht="15" x14ac:dyDescent="0.2">
      <c r="A94" s="12" t="s">
        <v>31</v>
      </c>
      <c r="B94" s="47"/>
      <c r="C94" s="47"/>
      <c r="D94" s="47"/>
      <c r="E94" s="47"/>
    </row>
    <row r="95" spans="1:5" ht="15" x14ac:dyDescent="0.2">
      <c r="A95" s="12" t="s">
        <v>32</v>
      </c>
      <c r="B95" s="47"/>
      <c r="C95" s="47"/>
      <c r="D95" s="48"/>
      <c r="E95" s="47"/>
    </row>
    <row r="96" spans="1:5" ht="15" customHeight="1" x14ac:dyDescent="0.2">
      <c r="A96" s="55" t="s">
        <v>71</v>
      </c>
      <c r="B96" s="48"/>
      <c r="C96" s="48"/>
      <c r="E96" s="48"/>
    </row>
    <row r="97" spans="1:5" ht="15" x14ac:dyDescent="0.25">
      <c r="A97" s="55" t="s">
        <v>72</v>
      </c>
      <c r="D97" s="4"/>
    </row>
    <row r="98" spans="1:5" ht="15" x14ac:dyDescent="0.25">
      <c r="A98" s="55"/>
      <c r="D98" s="4"/>
    </row>
    <row r="99" spans="1:5" ht="15" x14ac:dyDescent="0.25">
      <c r="A99" s="5" t="s">
        <v>25</v>
      </c>
      <c r="B99" s="56"/>
      <c r="C99" s="4"/>
      <c r="D99" s="4"/>
      <c r="E99" s="4"/>
    </row>
    <row r="100" spans="1:5" ht="15" x14ac:dyDescent="0.25">
      <c r="A100" s="5"/>
      <c r="B100" s="56"/>
      <c r="C100" s="4"/>
      <c r="D100" s="56"/>
      <c r="E100" s="4"/>
    </row>
    <row r="101" spans="1:5" ht="15" x14ac:dyDescent="0.25">
      <c r="A101" s="185" t="s">
        <v>49</v>
      </c>
      <c r="B101" s="185"/>
      <c r="C101" s="56" t="s">
        <v>29</v>
      </c>
      <c r="D101" s="4"/>
      <c r="E101" s="56"/>
    </row>
    <row r="102" spans="1:5" ht="15" x14ac:dyDescent="0.25">
      <c r="A102" s="189" t="s">
        <v>50</v>
      </c>
      <c r="B102" s="189"/>
      <c r="C102" s="4" t="s">
        <v>26</v>
      </c>
      <c r="D102" s="4"/>
      <c r="E102" s="4"/>
    </row>
    <row r="103" spans="1:5" ht="15" x14ac:dyDescent="0.25">
      <c r="A103" s="5"/>
      <c r="B103" s="32"/>
      <c r="C103" s="4"/>
      <c r="D103" s="32"/>
      <c r="E103" s="4"/>
    </row>
    <row r="104" spans="1:5" ht="15" x14ac:dyDescent="0.25">
      <c r="A104" s="185" t="s">
        <v>28</v>
      </c>
      <c r="B104" s="185"/>
      <c r="C104" s="32" t="s">
        <v>29</v>
      </c>
      <c r="D104" s="4"/>
      <c r="E104" s="4"/>
    </row>
    <row r="105" spans="1:5" ht="15" x14ac:dyDescent="0.25">
      <c r="A105" s="13" t="s">
        <v>27</v>
      </c>
      <c r="B105" s="32"/>
      <c r="C105" s="4" t="s">
        <v>26</v>
      </c>
      <c r="D105" s="4"/>
      <c r="E105" s="4"/>
    </row>
    <row r="106" spans="1:5" ht="15" x14ac:dyDescent="0.25">
      <c r="A106" s="2"/>
      <c r="B106" s="32"/>
      <c r="C106" s="4"/>
      <c r="E106" s="4"/>
    </row>
  </sheetData>
  <mergeCells count="6">
    <mergeCell ref="A104:B104"/>
    <mergeCell ref="A2:E2"/>
    <mergeCell ref="A1:E1"/>
    <mergeCell ref="D3:E3"/>
    <mergeCell ref="A102:B102"/>
    <mergeCell ref="A101:B10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view="pageBreakPreview" zoomScale="90" zoomScaleSheetLayoutView="90" workbookViewId="0">
      <selection activeCell="A31" sqref="A31:D31"/>
    </sheetView>
  </sheetViews>
  <sheetFormatPr defaultRowHeight="15" x14ac:dyDescent="0.25"/>
  <cols>
    <col min="1" max="1" width="50.140625" style="2" customWidth="1"/>
    <col min="2" max="2" width="13.140625" style="2" bestFit="1" customWidth="1"/>
    <col min="3" max="4" width="13.28515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90" t="s">
        <v>103</v>
      </c>
      <c r="B1" s="190"/>
      <c r="C1" s="190"/>
      <c r="D1" s="190"/>
    </row>
    <row r="2" spans="1:4" x14ac:dyDescent="0.25">
      <c r="A2" s="6"/>
      <c r="B2" s="6"/>
      <c r="C2" s="6"/>
      <c r="D2" s="6"/>
    </row>
    <row r="3" spans="1:4" x14ac:dyDescent="0.25">
      <c r="A3" s="7" t="s">
        <v>48</v>
      </c>
      <c r="B3" s="8"/>
      <c r="C3" s="197"/>
      <c r="D3" s="197"/>
    </row>
    <row r="4" spans="1:4" x14ac:dyDescent="0.25">
      <c r="A4" s="7"/>
      <c r="B4" s="8"/>
      <c r="C4" s="11"/>
      <c r="D4" s="11"/>
    </row>
    <row r="5" spans="1:4" x14ac:dyDescent="0.25">
      <c r="A5" s="19" t="s">
        <v>33</v>
      </c>
      <c r="B5" s="19" t="s">
        <v>34</v>
      </c>
      <c r="C5" s="20" t="s">
        <v>35</v>
      </c>
      <c r="D5" s="20" t="s">
        <v>36</v>
      </c>
    </row>
    <row r="6" spans="1:4" x14ac:dyDescent="0.25">
      <c r="A6" s="22" t="s">
        <v>69</v>
      </c>
      <c r="B6" s="191">
        <v>211027.34</v>
      </c>
      <c r="C6" s="192"/>
      <c r="D6" s="193"/>
    </row>
    <row r="7" spans="1:4" x14ac:dyDescent="0.25">
      <c r="A7" s="29" t="s">
        <v>47</v>
      </c>
      <c r="B7" s="30" t="s">
        <v>20</v>
      </c>
      <c r="C7" s="34">
        <v>452090.88</v>
      </c>
      <c r="D7" s="33">
        <v>512580.35</v>
      </c>
    </row>
    <row r="8" spans="1:4" x14ac:dyDescent="0.25">
      <c r="A8" s="29" t="s">
        <v>51</v>
      </c>
      <c r="B8" s="30" t="s">
        <v>20</v>
      </c>
      <c r="C8" s="34">
        <v>96125.8</v>
      </c>
      <c r="D8" s="33">
        <v>120397.47</v>
      </c>
    </row>
    <row r="9" spans="1:4" x14ac:dyDescent="0.25">
      <c r="A9" s="29" t="s">
        <v>83</v>
      </c>
      <c r="B9" s="30" t="s">
        <v>20</v>
      </c>
      <c r="C9" s="34">
        <v>20056.02</v>
      </c>
      <c r="D9" s="33">
        <v>4045.26</v>
      </c>
    </row>
    <row r="10" spans="1:4" x14ac:dyDescent="0.25">
      <c r="A10" s="29" t="s">
        <v>84</v>
      </c>
      <c r="B10" s="30" t="s">
        <v>20</v>
      </c>
      <c r="C10" s="34">
        <v>6156.21</v>
      </c>
      <c r="D10" s="33" t="s">
        <v>20</v>
      </c>
    </row>
    <row r="11" spans="1:4" x14ac:dyDescent="0.25">
      <c r="A11" s="29" t="s">
        <v>105</v>
      </c>
      <c r="B11" s="30" t="s">
        <v>20</v>
      </c>
      <c r="C11" s="34">
        <v>118597.56</v>
      </c>
      <c r="D11" s="33">
        <v>43781.999999999993</v>
      </c>
    </row>
    <row r="12" spans="1:4" x14ac:dyDescent="0.25">
      <c r="A12" s="29" t="s">
        <v>85</v>
      </c>
      <c r="B12" s="30" t="s">
        <v>20</v>
      </c>
      <c r="C12" s="34">
        <v>5278.95</v>
      </c>
      <c r="D12" s="33">
        <v>3179.23</v>
      </c>
    </row>
    <row r="13" spans="1:4" x14ac:dyDescent="0.25">
      <c r="A13" s="57" t="s">
        <v>86</v>
      </c>
      <c r="B13" s="30" t="s">
        <v>20</v>
      </c>
      <c r="C13" s="34">
        <v>40182.54</v>
      </c>
      <c r="D13" s="33">
        <v>4485.38</v>
      </c>
    </row>
    <row r="14" spans="1:4" ht="15.75" customHeight="1" x14ac:dyDescent="0.25">
      <c r="A14" s="29" t="s">
        <v>8</v>
      </c>
      <c r="B14" s="30">
        <f>Акт!E7</f>
        <v>7889.39</v>
      </c>
      <c r="C14" s="34" t="s">
        <v>20</v>
      </c>
      <c r="D14" s="33" t="s">
        <v>20</v>
      </c>
    </row>
    <row r="15" spans="1:4" ht="14.25" customHeight="1" x14ac:dyDescent="0.25">
      <c r="A15" s="29" t="s">
        <v>37</v>
      </c>
      <c r="B15" s="30">
        <f>SUM(Акт!E9:E14)</f>
        <v>42714.380000000005</v>
      </c>
      <c r="C15" s="34" t="s">
        <v>20</v>
      </c>
      <c r="D15" s="33" t="s">
        <v>20</v>
      </c>
    </row>
    <row r="16" spans="1:4" ht="30" x14ac:dyDescent="0.25">
      <c r="A16" s="29" t="s">
        <v>52</v>
      </c>
      <c r="B16" s="30">
        <f>Акт!E16</f>
        <v>52754</v>
      </c>
      <c r="C16" s="34" t="s">
        <v>20</v>
      </c>
      <c r="D16" s="33" t="s">
        <v>20</v>
      </c>
    </row>
    <row r="17" spans="1:5" x14ac:dyDescent="0.25">
      <c r="A17" s="29" t="s">
        <v>106</v>
      </c>
      <c r="B17" s="30">
        <f>Акт!E18</f>
        <v>601.20000000000005</v>
      </c>
      <c r="C17" s="34" t="s">
        <v>20</v>
      </c>
      <c r="D17" s="33" t="s">
        <v>20</v>
      </c>
    </row>
    <row r="18" spans="1:5" ht="30" x14ac:dyDescent="0.25">
      <c r="A18" s="29" t="s">
        <v>87</v>
      </c>
      <c r="B18" s="30">
        <f>SUM(Акт!E20:E23)</f>
        <v>37473.5</v>
      </c>
      <c r="C18" s="34" t="s">
        <v>20</v>
      </c>
      <c r="D18" s="33" t="s">
        <v>20</v>
      </c>
    </row>
    <row r="19" spans="1:5" x14ac:dyDescent="0.25">
      <c r="A19" s="29" t="s">
        <v>107</v>
      </c>
      <c r="B19" s="30">
        <f>Акт!E25</f>
        <v>74400</v>
      </c>
      <c r="C19" s="34" t="s">
        <v>20</v>
      </c>
      <c r="D19" s="33" t="s">
        <v>20</v>
      </c>
    </row>
    <row r="20" spans="1:5" ht="30" x14ac:dyDescent="0.25">
      <c r="A20" s="29" t="s">
        <v>38</v>
      </c>
      <c r="B20" s="30">
        <f>SUM(Акт!E27)</f>
        <v>9275.99</v>
      </c>
      <c r="C20" s="34" t="s">
        <v>20</v>
      </c>
      <c r="D20" s="33" t="s">
        <v>20</v>
      </c>
    </row>
    <row r="21" spans="1:5" x14ac:dyDescent="0.25">
      <c r="A21" s="29" t="s">
        <v>39</v>
      </c>
      <c r="B21" s="30">
        <f>SUM(Акт!E29:E52)</f>
        <v>60013.61</v>
      </c>
      <c r="C21" s="34" t="s">
        <v>20</v>
      </c>
      <c r="D21" s="33" t="s">
        <v>20</v>
      </c>
    </row>
    <row r="22" spans="1:5" x14ac:dyDescent="0.25">
      <c r="A22" s="29" t="s">
        <v>40</v>
      </c>
      <c r="B22" s="30">
        <f>SUM(Акт!E54:E61)</f>
        <v>7747.35</v>
      </c>
      <c r="C22" s="34" t="s">
        <v>20</v>
      </c>
      <c r="D22" s="33" t="s">
        <v>20</v>
      </c>
    </row>
    <row r="23" spans="1:5" x14ac:dyDescent="0.25">
      <c r="A23" s="29" t="s">
        <v>77</v>
      </c>
      <c r="B23" s="30">
        <f>Акт!E63</f>
        <v>43200</v>
      </c>
      <c r="C23" s="34" t="s">
        <v>20</v>
      </c>
      <c r="D23" s="33" t="s">
        <v>20</v>
      </c>
    </row>
    <row r="24" spans="1:5" ht="30" x14ac:dyDescent="0.25">
      <c r="A24" s="29" t="s">
        <v>108</v>
      </c>
      <c r="B24" s="30">
        <f>Акт!E65</f>
        <v>200</v>
      </c>
      <c r="C24" s="34" t="s">
        <v>20</v>
      </c>
      <c r="D24" s="33" t="s">
        <v>20</v>
      </c>
    </row>
    <row r="25" spans="1:5" x14ac:dyDescent="0.25">
      <c r="A25" s="29" t="s">
        <v>41</v>
      </c>
      <c r="B25" s="30">
        <f>SUM(Акт!E67:E77)</f>
        <v>17333.989999999998</v>
      </c>
      <c r="C25" s="34" t="s">
        <v>20</v>
      </c>
      <c r="D25" s="33" t="s">
        <v>20</v>
      </c>
    </row>
    <row r="26" spans="1:5" ht="30" x14ac:dyDescent="0.25">
      <c r="A26" s="29" t="s">
        <v>80</v>
      </c>
      <c r="B26" s="30">
        <f>SUM(Акт!E79:E83)</f>
        <v>3262.8500000000004</v>
      </c>
      <c r="C26" s="34" t="s">
        <v>20</v>
      </c>
      <c r="D26" s="33" t="s">
        <v>20</v>
      </c>
    </row>
    <row r="27" spans="1:5" x14ac:dyDescent="0.25">
      <c r="A27" s="29" t="s">
        <v>42</v>
      </c>
      <c r="B27" s="30">
        <f>Акт!E85</f>
        <v>121982.04</v>
      </c>
      <c r="C27" s="34" t="s">
        <v>20</v>
      </c>
      <c r="D27" s="33" t="s">
        <v>20</v>
      </c>
    </row>
    <row r="28" spans="1:5" x14ac:dyDescent="0.25">
      <c r="A28" s="29" t="s">
        <v>9</v>
      </c>
      <c r="B28" s="30">
        <f>Акт!E87</f>
        <v>67970.16</v>
      </c>
      <c r="C28" s="34" t="s">
        <v>20</v>
      </c>
      <c r="D28" s="33" t="s">
        <v>20</v>
      </c>
    </row>
    <row r="29" spans="1:5" x14ac:dyDescent="0.25">
      <c r="A29" s="29" t="s">
        <v>10</v>
      </c>
      <c r="B29" s="30">
        <f>Акт!E89</f>
        <v>73848.796000000002</v>
      </c>
      <c r="C29" s="34" t="s">
        <v>20</v>
      </c>
      <c r="D29" s="33" t="s">
        <v>20</v>
      </c>
    </row>
    <row r="30" spans="1:5" x14ac:dyDescent="0.25">
      <c r="A30" s="21" t="s">
        <v>24</v>
      </c>
      <c r="B30" s="23">
        <f t="shared" ref="B30:C30" si="0">SUM(B7:B29)</f>
        <v>620667.25599999994</v>
      </c>
      <c r="C30" s="23">
        <f t="shared" si="0"/>
        <v>738487.96</v>
      </c>
      <c r="D30" s="23">
        <f>SUM(D7:D29)</f>
        <v>688469.69</v>
      </c>
    </row>
    <row r="31" spans="1:5" s="10" customFormat="1" ht="24.75" customHeight="1" x14ac:dyDescent="0.25">
      <c r="A31" s="194" t="s">
        <v>158</v>
      </c>
      <c r="B31" s="195"/>
      <c r="C31" s="195"/>
      <c r="D31" s="196"/>
      <c r="E31" s="58">
        <f>D30-B6-B30</f>
        <v>-143224.90599999996</v>
      </c>
    </row>
    <row r="32" spans="1:5" s="10" customFormat="1" ht="24.75" customHeight="1" x14ac:dyDescent="0.25">
      <c r="A32" s="194" t="s">
        <v>104</v>
      </c>
      <c r="B32" s="195"/>
      <c r="C32" s="195"/>
      <c r="D32" s="196"/>
    </row>
    <row r="33" spans="1:4" s="10" customFormat="1" ht="24.75" customHeight="1" x14ac:dyDescent="0.25">
      <c r="A33" s="2"/>
      <c r="B33" s="2"/>
      <c r="C33" s="2"/>
      <c r="D33" s="2"/>
    </row>
    <row r="34" spans="1:4" ht="15" customHeight="1" x14ac:dyDescent="0.25">
      <c r="A34" s="9" t="s">
        <v>45</v>
      </c>
      <c r="B34" s="8"/>
      <c r="C34" s="8"/>
      <c r="D34" s="6"/>
    </row>
    <row r="35" spans="1:4" ht="22.5" customHeight="1" x14ac:dyDescent="0.25">
      <c r="A35" s="8" t="s">
        <v>46</v>
      </c>
      <c r="B35" s="8"/>
      <c r="C35" s="8"/>
      <c r="D35" s="6"/>
    </row>
    <row r="36" spans="1:4" ht="22.5" customHeight="1" x14ac:dyDescent="0.25">
      <c r="A36" s="9" t="s">
        <v>43</v>
      </c>
      <c r="B36" s="8"/>
      <c r="C36" s="8"/>
      <c r="D36" s="6"/>
    </row>
    <row r="37" spans="1:4" ht="22.5" customHeight="1" x14ac:dyDescent="0.25">
      <c r="A37" s="9" t="s">
        <v>44</v>
      </c>
      <c r="B37" s="8"/>
      <c r="C37" s="8"/>
      <c r="D37" s="6"/>
    </row>
    <row r="38" spans="1:4" ht="22.5" customHeight="1" x14ac:dyDescent="0.25">
      <c r="A38" s="1"/>
      <c r="B38" s="1"/>
      <c r="C38" s="1"/>
    </row>
  </sheetData>
  <mergeCells count="5">
    <mergeCell ref="A1:D1"/>
    <mergeCell ref="B6:D6"/>
    <mergeCell ref="A31:D31"/>
    <mergeCell ref="A32:D32"/>
    <mergeCell ref="C3:D3"/>
  </mergeCells>
  <pageMargins left="0.7" right="0.7" top="0.75" bottom="0.75" header="0.3" footer="0.3"/>
  <pageSetup paperSize="9" scale="97" orientation="portrait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P18" sqref="P18"/>
    </sheetView>
  </sheetViews>
  <sheetFormatPr defaultRowHeight="15" x14ac:dyDescent="0.25"/>
  <cols>
    <col min="1" max="1" width="12.5703125" style="89" customWidth="1"/>
    <col min="2" max="2" width="14.5703125" style="89" customWidth="1"/>
    <col min="3" max="3" width="19.5703125" style="89" customWidth="1"/>
    <col min="4" max="4" width="14.42578125" style="89" customWidth="1"/>
    <col min="5" max="5" width="18.28515625" style="89" customWidth="1"/>
    <col min="6" max="6" width="16.28515625" style="89" customWidth="1"/>
    <col min="7" max="16384" width="9.140625" style="89"/>
  </cols>
  <sheetData>
    <row r="1" spans="1:19" s="60" customFormat="1" ht="35.25" customHeight="1" x14ac:dyDescent="0.3">
      <c r="A1" s="206" t="s">
        <v>183</v>
      </c>
      <c r="B1" s="206"/>
      <c r="C1" s="206"/>
      <c r="D1" s="206"/>
      <c r="E1" s="206"/>
      <c r="F1" s="206"/>
    </row>
    <row r="2" spans="1:19" s="60" customFormat="1" x14ac:dyDescent="0.25">
      <c r="A2" s="61"/>
      <c r="B2" s="61"/>
      <c r="C2" s="61"/>
      <c r="D2" s="61"/>
      <c r="E2" s="61"/>
      <c r="F2" s="61"/>
    </row>
    <row r="3" spans="1:19" s="60" customFormat="1" ht="19.5" customHeight="1" x14ac:dyDescent="0.25">
      <c r="A3" s="62" t="s">
        <v>159</v>
      </c>
      <c r="B3" s="62"/>
      <c r="C3" s="62"/>
      <c r="D3" s="62"/>
      <c r="E3" s="62"/>
      <c r="F3" s="63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19" s="60" customFormat="1" ht="19.5" customHeight="1" x14ac:dyDescent="0.25">
      <c r="A4" s="62"/>
      <c r="B4" s="62"/>
      <c r="C4" s="62"/>
      <c r="D4" s="62"/>
      <c r="E4" s="62"/>
      <c r="F4" s="63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</row>
    <row r="5" spans="1:19" s="60" customFormat="1" ht="36.75" customHeight="1" x14ac:dyDescent="0.25">
      <c r="A5" s="207" t="s">
        <v>160</v>
      </c>
      <c r="B5" s="207"/>
      <c r="C5" s="207"/>
      <c r="D5" s="207"/>
      <c r="E5" s="207"/>
      <c r="F5" s="207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</row>
    <row r="6" spans="1:19" s="74" customFormat="1" ht="27.75" customHeight="1" x14ac:dyDescent="0.25">
      <c r="A6" s="112" t="s">
        <v>161</v>
      </c>
      <c r="B6" s="112">
        <v>9</v>
      </c>
      <c r="C6" s="112" t="s">
        <v>162</v>
      </c>
      <c r="D6" s="113">
        <v>4162.8999999999996</v>
      </c>
      <c r="E6" s="112" t="s">
        <v>163</v>
      </c>
      <c r="F6" s="114">
        <v>1196</v>
      </c>
      <c r="G6" s="65"/>
      <c r="H6" s="67"/>
      <c r="I6" s="68"/>
      <c r="J6" s="69"/>
      <c r="K6" s="70"/>
      <c r="L6" s="71"/>
      <c r="M6" s="71"/>
      <c r="N6" s="71"/>
      <c r="O6" s="71"/>
      <c r="P6" s="72"/>
      <c r="Q6" s="208"/>
      <c r="R6" s="209"/>
      <c r="S6" s="73"/>
    </row>
    <row r="7" spans="1:19" s="76" customFormat="1" ht="32.25" customHeight="1" x14ac:dyDescent="0.25">
      <c r="A7" s="112" t="s">
        <v>164</v>
      </c>
      <c r="B7" s="112">
        <v>2</v>
      </c>
      <c r="C7" s="112" t="s">
        <v>165</v>
      </c>
      <c r="D7" s="113">
        <v>894.4</v>
      </c>
      <c r="E7" s="112" t="s">
        <v>166</v>
      </c>
      <c r="F7" s="114">
        <v>545</v>
      </c>
      <c r="G7" s="65"/>
      <c r="H7" s="67"/>
      <c r="I7" s="68"/>
      <c r="J7" s="69"/>
      <c r="K7" s="70"/>
      <c r="L7" s="71"/>
      <c r="M7" s="71"/>
      <c r="N7" s="71"/>
      <c r="O7" s="71"/>
      <c r="P7" s="72"/>
      <c r="Q7" s="208"/>
      <c r="R7" s="210"/>
      <c r="S7" s="75"/>
    </row>
    <row r="8" spans="1:19" s="76" customFormat="1" ht="33.75" customHeight="1" x14ac:dyDescent="0.25">
      <c r="A8" s="112" t="s">
        <v>167</v>
      </c>
      <c r="B8" s="112">
        <v>88</v>
      </c>
      <c r="C8" s="112" t="s">
        <v>168</v>
      </c>
      <c r="D8" s="114">
        <v>743.9</v>
      </c>
      <c r="E8" s="112" t="s">
        <v>169</v>
      </c>
      <c r="F8" s="114">
        <v>488.6</v>
      </c>
      <c r="G8" s="65"/>
      <c r="H8" s="67"/>
      <c r="I8" s="68"/>
      <c r="J8" s="69"/>
      <c r="K8" s="70"/>
      <c r="L8" s="71"/>
      <c r="M8" s="71"/>
      <c r="N8" s="71"/>
      <c r="O8" s="71"/>
      <c r="P8" s="72"/>
      <c r="Q8" s="208"/>
      <c r="R8" s="209"/>
      <c r="S8" s="75"/>
    </row>
    <row r="9" spans="1:19" s="76" customFormat="1" ht="33.75" customHeight="1" x14ac:dyDescent="0.25">
      <c r="A9" s="66"/>
      <c r="B9" s="69"/>
      <c r="C9" s="66"/>
      <c r="D9" s="77"/>
      <c r="E9" s="69"/>
      <c r="F9" s="78"/>
      <c r="G9" s="65"/>
      <c r="H9" s="67"/>
      <c r="I9" s="68"/>
      <c r="J9" s="69"/>
      <c r="K9" s="70"/>
      <c r="L9" s="71"/>
      <c r="M9" s="71"/>
      <c r="N9" s="71"/>
      <c r="O9" s="71"/>
      <c r="P9" s="65"/>
      <c r="Q9" s="70"/>
      <c r="R9" s="79"/>
      <c r="S9" s="65"/>
    </row>
    <row r="10" spans="1:19" s="82" customFormat="1" ht="15" customHeight="1" thickBot="1" x14ac:dyDescent="0.3">
      <c r="A10" s="80"/>
      <c r="B10" s="80"/>
      <c r="C10" s="80"/>
      <c r="D10" s="80"/>
      <c r="E10" s="80"/>
      <c r="F10" s="81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</row>
    <row r="11" spans="1:19" s="82" customFormat="1" ht="30" customHeight="1" x14ac:dyDescent="0.25">
      <c r="A11" s="211" t="s">
        <v>170</v>
      </c>
      <c r="B11" s="212"/>
      <c r="C11" s="212"/>
      <c r="D11" s="212"/>
      <c r="E11" s="213"/>
      <c r="F11" s="83" t="s">
        <v>171</v>
      </c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</row>
    <row r="12" spans="1:19" s="117" customFormat="1" ht="30" customHeight="1" x14ac:dyDescent="0.25">
      <c r="A12" s="199" t="s">
        <v>289</v>
      </c>
      <c r="B12" s="200"/>
      <c r="C12" s="200"/>
      <c r="D12" s="200"/>
      <c r="E12" s="201"/>
      <c r="F12" s="115">
        <v>-143224.91</v>
      </c>
      <c r="G12" s="116"/>
    </row>
    <row r="13" spans="1:19" s="117" customFormat="1" ht="30" customHeight="1" x14ac:dyDescent="0.25">
      <c r="A13" s="199" t="s">
        <v>172</v>
      </c>
      <c r="B13" s="200"/>
      <c r="C13" s="200"/>
      <c r="D13" s="200"/>
      <c r="E13" s="201"/>
      <c r="F13" s="115">
        <f>167134.64+155280.42</f>
        <v>322415.06000000006</v>
      </c>
    </row>
    <row r="14" spans="1:19" s="117" customFormat="1" ht="30" customHeight="1" x14ac:dyDescent="0.25">
      <c r="A14" s="199" t="s">
        <v>173</v>
      </c>
      <c r="B14" s="200"/>
      <c r="C14" s="200"/>
      <c r="D14" s="200"/>
      <c r="E14" s="201"/>
      <c r="F14" s="118">
        <f>SUM(F15:F17)</f>
        <v>736128.64999999991</v>
      </c>
    </row>
    <row r="15" spans="1:19" s="82" customFormat="1" ht="28.5" customHeight="1" x14ac:dyDescent="0.25">
      <c r="A15" s="202" t="s">
        <v>174</v>
      </c>
      <c r="B15" s="203"/>
      <c r="C15" s="203"/>
      <c r="D15" s="203"/>
      <c r="E15" s="204"/>
      <c r="F15" s="85">
        <f>621940.95-19191.06</f>
        <v>602749.8899999999</v>
      </c>
    </row>
    <row r="16" spans="1:19" s="82" customFormat="1" ht="21.75" customHeight="1" x14ac:dyDescent="0.25">
      <c r="A16" s="202" t="s">
        <v>175</v>
      </c>
      <c r="B16" s="203"/>
      <c r="C16" s="203"/>
      <c r="D16" s="203"/>
      <c r="E16" s="204"/>
      <c r="F16" s="85">
        <v>133378.76</v>
      </c>
    </row>
    <row r="17" spans="1:19" s="82" customFormat="1" ht="30" hidden="1" customHeight="1" x14ac:dyDescent="0.25">
      <c r="A17" s="202" t="s">
        <v>176</v>
      </c>
      <c r="B17" s="203"/>
      <c r="C17" s="203"/>
      <c r="D17" s="203"/>
      <c r="E17" s="204"/>
      <c r="F17" s="85"/>
    </row>
    <row r="18" spans="1:19" s="117" customFormat="1" ht="30" customHeight="1" x14ac:dyDescent="0.25">
      <c r="A18" s="199" t="s">
        <v>177</v>
      </c>
      <c r="B18" s="200"/>
      <c r="C18" s="200"/>
      <c r="D18" s="200"/>
      <c r="E18" s="201"/>
      <c r="F18" s="118">
        <f>SUM(F19:F21)</f>
        <v>928866.05</v>
      </c>
    </row>
    <row r="19" spans="1:19" s="82" customFormat="1" ht="30" customHeight="1" x14ac:dyDescent="0.25">
      <c r="A19" s="202" t="s">
        <v>174</v>
      </c>
      <c r="B19" s="203"/>
      <c r="C19" s="203"/>
      <c r="D19" s="203"/>
      <c r="E19" s="204"/>
      <c r="F19" s="85">
        <v>681026.35</v>
      </c>
    </row>
    <row r="20" spans="1:19" s="82" customFormat="1" ht="28.5" customHeight="1" x14ac:dyDescent="0.25">
      <c r="A20" s="202" t="s">
        <v>175</v>
      </c>
      <c r="B20" s="203"/>
      <c r="C20" s="203"/>
      <c r="D20" s="203"/>
      <c r="E20" s="204"/>
      <c r="F20" s="85">
        <v>247839.7</v>
      </c>
    </row>
    <row r="21" spans="1:19" s="86" customFormat="1" ht="30" hidden="1" customHeight="1" x14ac:dyDescent="0.2">
      <c r="A21" s="202" t="s">
        <v>176</v>
      </c>
      <c r="B21" s="203"/>
      <c r="C21" s="203"/>
      <c r="D21" s="203"/>
      <c r="E21" s="204"/>
      <c r="F21" s="85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</row>
    <row r="22" spans="1:19" s="119" customFormat="1" ht="30" customHeight="1" x14ac:dyDescent="0.25">
      <c r="A22" s="199" t="s">
        <v>178</v>
      </c>
      <c r="B22" s="200"/>
      <c r="C22" s="200"/>
      <c r="D22" s="200"/>
      <c r="E22" s="201"/>
      <c r="F22" s="118">
        <f>F12+F18</f>
        <v>785641.14</v>
      </c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</row>
    <row r="23" spans="1:19" s="119" customFormat="1" ht="30" customHeight="1" x14ac:dyDescent="0.25">
      <c r="A23" s="199" t="s">
        <v>179</v>
      </c>
      <c r="B23" s="200"/>
      <c r="C23" s="200"/>
      <c r="D23" s="200"/>
      <c r="E23" s="201"/>
      <c r="F23" s="118">
        <f>'Акт (2)'!E85</f>
        <v>698248.88099999994</v>
      </c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</row>
    <row r="24" spans="1:19" s="119" customFormat="1" ht="30" customHeight="1" x14ac:dyDescent="0.25">
      <c r="A24" s="199" t="s">
        <v>290</v>
      </c>
      <c r="B24" s="200"/>
      <c r="C24" s="200"/>
      <c r="D24" s="200"/>
      <c r="E24" s="201"/>
      <c r="F24" s="118">
        <f>F22-F23</f>
        <v>87392.259000000078</v>
      </c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</row>
    <row r="25" spans="1:19" s="119" customFormat="1" ht="30" customHeight="1" x14ac:dyDescent="0.25">
      <c r="A25" s="199" t="s">
        <v>180</v>
      </c>
      <c r="B25" s="200"/>
      <c r="C25" s="200"/>
      <c r="D25" s="200"/>
      <c r="E25" s="201"/>
      <c r="F25" s="120">
        <f>F13+F14-F18</f>
        <v>129677.65999999992</v>
      </c>
      <c r="G25" s="116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</row>
    <row r="26" spans="1:19" s="86" customFormat="1" ht="11.45" customHeight="1" x14ac:dyDescent="0.25">
      <c r="A26" s="87"/>
      <c r="B26" s="87"/>
      <c r="C26" s="87"/>
      <c r="D26" s="87"/>
      <c r="E26" s="87"/>
      <c r="F26" s="87"/>
    </row>
    <row r="27" spans="1:19" s="88" customFormat="1" ht="64.5" customHeight="1" x14ac:dyDescent="0.2">
      <c r="A27" s="198" t="s">
        <v>181</v>
      </c>
      <c r="B27" s="198"/>
      <c r="C27" s="198"/>
      <c r="D27" s="198"/>
    </row>
    <row r="28" spans="1:19" s="60" customFormat="1" ht="21.75" customHeight="1" x14ac:dyDescent="0.25">
      <c r="A28" s="205" t="s">
        <v>182</v>
      </c>
      <c r="B28" s="205"/>
      <c r="C28" s="205"/>
      <c r="D28" s="205"/>
    </row>
    <row r="29" spans="1:19" s="60" customFormat="1" ht="22.5" customHeight="1" x14ac:dyDescent="0.25">
      <c r="A29" s="198" t="s">
        <v>43</v>
      </c>
      <c r="B29" s="198"/>
      <c r="C29" s="198"/>
      <c r="D29" s="198"/>
    </row>
    <row r="30" spans="1:19" s="60" customFormat="1" ht="22.5" customHeight="1" x14ac:dyDescent="0.25">
      <c r="A30" s="198" t="s">
        <v>44</v>
      </c>
      <c r="B30" s="198"/>
      <c r="C30" s="198"/>
      <c r="D30" s="61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view="pageBreakPreview" topLeftCell="A55" zoomScale="85" zoomScaleSheetLayoutView="85" workbookViewId="0">
      <selection activeCell="A83" sqref="A83:XFD84"/>
    </sheetView>
  </sheetViews>
  <sheetFormatPr defaultRowHeight="12.75" x14ac:dyDescent="0.2"/>
  <cols>
    <col min="1" max="1" width="47.7109375" style="1" customWidth="1"/>
    <col min="2" max="2" width="16.28515625" style="39" bestFit="1" customWidth="1"/>
    <col min="3" max="3" width="12.85546875" style="15" customWidth="1"/>
    <col min="4" max="4" width="13.85546875" style="15" customWidth="1"/>
    <col min="5" max="5" width="15" style="15" customWidth="1"/>
    <col min="6" max="6" width="10.140625" style="1" bestFit="1" customWidth="1"/>
    <col min="7" max="16384" width="9.140625" style="1"/>
  </cols>
  <sheetData>
    <row r="1" spans="1:9" ht="14.25" x14ac:dyDescent="0.2">
      <c r="A1" s="187" t="s">
        <v>223</v>
      </c>
      <c r="B1" s="187"/>
      <c r="C1" s="187"/>
      <c r="D1" s="187"/>
      <c r="E1" s="187"/>
      <c r="I1" s="3"/>
    </row>
    <row r="2" spans="1:9" ht="31.5" customHeight="1" x14ac:dyDescent="0.2">
      <c r="A2" s="186" t="s">
        <v>109</v>
      </c>
      <c r="B2" s="186"/>
      <c r="C2" s="186"/>
      <c r="D2" s="186"/>
      <c r="E2" s="186"/>
      <c r="I2" s="3"/>
    </row>
    <row r="3" spans="1:9" ht="14.25" x14ac:dyDescent="0.2">
      <c r="A3" s="17" t="s">
        <v>6</v>
      </c>
      <c r="B3" s="38"/>
      <c r="C3" s="59"/>
      <c r="D3" s="188" t="s">
        <v>224</v>
      </c>
      <c r="E3" s="188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18" t="s">
        <v>4</v>
      </c>
      <c r="E5" s="18" t="s">
        <v>1</v>
      </c>
      <c r="I5" s="3"/>
    </row>
    <row r="6" spans="1:9" s="102" customFormat="1" ht="14.25" x14ac:dyDescent="0.2">
      <c r="A6" s="101" t="s">
        <v>8</v>
      </c>
      <c r="B6" s="46"/>
      <c r="C6" s="46"/>
      <c r="D6" s="46"/>
      <c r="E6" s="46"/>
    </row>
    <row r="7" spans="1:9" s="91" customFormat="1" ht="15" x14ac:dyDescent="0.25">
      <c r="A7" s="95" t="s">
        <v>53</v>
      </c>
      <c r="B7" s="96" t="s">
        <v>21</v>
      </c>
      <c r="C7" s="96" t="s">
        <v>11</v>
      </c>
      <c r="D7" s="97">
        <f>E7</f>
        <v>7889.39</v>
      </c>
      <c r="E7" s="97">
        <v>7889.39</v>
      </c>
    </row>
    <row r="8" spans="1:9" s="102" customFormat="1" ht="14.25" x14ac:dyDescent="0.2">
      <c r="A8" s="101" t="s">
        <v>37</v>
      </c>
      <c r="B8" s="46"/>
      <c r="C8" s="46"/>
      <c r="D8" s="46"/>
      <c r="E8" s="46"/>
    </row>
    <row r="9" spans="1:9" s="91" customFormat="1" ht="30" x14ac:dyDescent="0.25">
      <c r="A9" s="95" t="s">
        <v>184</v>
      </c>
      <c r="B9" s="98">
        <v>2</v>
      </c>
      <c r="C9" s="96" t="s">
        <v>13</v>
      </c>
      <c r="D9" s="111">
        <f>E9/B9</f>
        <v>865.59</v>
      </c>
      <c r="E9" s="97">
        <v>1731.18</v>
      </c>
    </row>
    <row r="10" spans="1:9" s="91" customFormat="1" ht="15" x14ac:dyDescent="0.25">
      <c r="A10" s="95" t="s">
        <v>185</v>
      </c>
      <c r="B10" s="97">
        <v>0.27</v>
      </c>
      <c r="C10" s="96" t="s">
        <v>186</v>
      </c>
      <c r="D10" s="111">
        <f t="shared" ref="D10:D72" si="0">E10/B10</f>
        <v>29587.370370370369</v>
      </c>
      <c r="E10" s="97">
        <v>7988.59</v>
      </c>
    </row>
    <row r="11" spans="1:9" s="102" customFormat="1" ht="32.25" customHeight="1" x14ac:dyDescent="0.2">
      <c r="A11" s="101" t="s">
        <v>52</v>
      </c>
      <c r="B11" s="46"/>
      <c r="C11" s="46"/>
      <c r="D11" s="111"/>
      <c r="E11" s="46"/>
    </row>
    <row r="12" spans="1:9" s="91" customFormat="1" ht="30" x14ac:dyDescent="0.25">
      <c r="A12" s="95" t="s">
        <v>187</v>
      </c>
      <c r="B12" s="96" t="s">
        <v>21</v>
      </c>
      <c r="C12" s="96" t="s">
        <v>11</v>
      </c>
      <c r="D12" s="111">
        <f>E12</f>
        <v>121375.2</v>
      </c>
      <c r="E12" s="97">
        <v>121375.2</v>
      </c>
    </row>
    <row r="13" spans="1:9" s="91" customFormat="1" ht="15" x14ac:dyDescent="0.25">
      <c r="A13" s="95" t="s">
        <v>188</v>
      </c>
      <c r="B13" s="98">
        <v>1</v>
      </c>
      <c r="C13" s="96" t="s">
        <v>13</v>
      </c>
      <c r="D13" s="111">
        <f t="shared" si="0"/>
        <v>1264.26</v>
      </c>
      <c r="E13" s="97">
        <v>1264.26</v>
      </c>
    </row>
    <row r="14" spans="1:9" s="102" customFormat="1" ht="15" x14ac:dyDescent="0.2">
      <c r="A14" s="101" t="s">
        <v>106</v>
      </c>
      <c r="B14" s="46"/>
      <c r="C14" s="46"/>
      <c r="D14" s="111"/>
      <c r="E14" s="46"/>
    </row>
    <row r="15" spans="1:9" s="91" customFormat="1" ht="15" x14ac:dyDescent="0.25">
      <c r="A15" s="95" t="s">
        <v>116</v>
      </c>
      <c r="B15" s="96" t="s">
        <v>227</v>
      </c>
      <c r="C15" s="96" t="s">
        <v>11</v>
      </c>
      <c r="D15" s="111">
        <f>E15</f>
        <v>2254.92</v>
      </c>
      <c r="E15" s="97">
        <v>2254.92</v>
      </c>
    </row>
    <row r="16" spans="1:9" s="102" customFormat="1" ht="15" x14ac:dyDescent="0.2">
      <c r="A16" s="101" t="s">
        <v>189</v>
      </c>
      <c r="B16" s="46"/>
      <c r="C16" s="46"/>
      <c r="D16" s="111"/>
      <c r="E16" s="46"/>
    </row>
    <row r="17" spans="1:5" s="91" customFormat="1" ht="15" x14ac:dyDescent="0.25">
      <c r="A17" s="95" t="s">
        <v>190</v>
      </c>
      <c r="B17" s="96" t="s">
        <v>22</v>
      </c>
      <c r="C17" s="96" t="s">
        <v>13</v>
      </c>
      <c r="D17" s="111">
        <f>E17</f>
        <v>300</v>
      </c>
      <c r="E17" s="97">
        <v>300</v>
      </c>
    </row>
    <row r="18" spans="1:5" s="102" customFormat="1" ht="15" customHeight="1" x14ac:dyDescent="0.2">
      <c r="A18" s="101" t="s">
        <v>87</v>
      </c>
      <c r="B18" s="46"/>
      <c r="C18" s="46"/>
      <c r="D18" s="111"/>
      <c r="E18" s="46"/>
    </row>
    <row r="19" spans="1:5" s="91" customFormat="1" ht="30" x14ac:dyDescent="0.25">
      <c r="A19" s="95" t="s">
        <v>191</v>
      </c>
      <c r="B19" s="96" t="s">
        <v>22</v>
      </c>
      <c r="C19" s="96" t="s">
        <v>11</v>
      </c>
      <c r="D19" s="111">
        <f>E19</f>
        <v>95741.34</v>
      </c>
      <c r="E19" s="97">
        <v>95741.34</v>
      </c>
    </row>
    <row r="20" spans="1:5" s="102" customFormat="1" ht="15" x14ac:dyDescent="0.2">
      <c r="A20" s="101" t="s">
        <v>107</v>
      </c>
      <c r="B20" s="46"/>
      <c r="C20" s="46"/>
      <c r="D20" s="111"/>
      <c r="E20" s="46"/>
    </row>
    <row r="21" spans="1:5" s="91" customFormat="1" ht="15" x14ac:dyDescent="0.25">
      <c r="A21" s="95" t="s">
        <v>117</v>
      </c>
      <c r="B21" s="96" t="s">
        <v>227</v>
      </c>
      <c r="C21" s="96" t="s">
        <v>11</v>
      </c>
      <c r="D21" s="111">
        <f>E21</f>
        <v>74400</v>
      </c>
      <c r="E21" s="97">
        <v>74400</v>
      </c>
    </row>
    <row r="22" spans="1:5" s="102" customFormat="1" ht="15" customHeight="1" x14ac:dyDescent="0.2">
      <c r="A22" s="101" t="s">
        <v>38</v>
      </c>
      <c r="B22" s="46"/>
      <c r="C22" s="46"/>
      <c r="D22" s="111"/>
      <c r="E22" s="46"/>
    </row>
    <row r="23" spans="1:5" s="91" customFormat="1" ht="30" x14ac:dyDescent="0.25">
      <c r="A23" s="95" t="s">
        <v>56</v>
      </c>
      <c r="B23" s="96" t="s">
        <v>227</v>
      </c>
      <c r="C23" s="96" t="s">
        <v>11</v>
      </c>
      <c r="D23" s="111">
        <f>E23</f>
        <v>15877.96</v>
      </c>
      <c r="E23" s="97">
        <f>3445.06+12432.9</f>
        <v>15877.96</v>
      </c>
    </row>
    <row r="24" spans="1:5" s="91" customFormat="1" ht="15" x14ac:dyDescent="0.25">
      <c r="A24" s="95" t="s">
        <v>192</v>
      </c>
      <c r="B24" s="98">
        <v>1</v>
      </c>
      <c r="C24" s="96" t="s">
        <v>13</v>
      </c>
      <c r="D24" s="111">
        <f t="shared" si="0"/>
        <v>5714.46</v>
      </c>
      <c r="E24" s="97">
        <v>5714.46</v>
      </c>
    </row>
    <row r="25" spans="1:5" s="102" customFormat="1" ht="15" x14ac:dyDescent="0.2">
      <c r="A25" s="101" t="s">
        <v>39</v>
      </c>
      <c r="B25" s="46"/>
      <c r="C25" s="46"/>
      <c r="D25" s="111"/>
      <c r="E25" s="46"/>
    </row>
    <row r="26" spans="1:5" s="91" customFormat="1" ht="15" x14ac:dyDescent="0.25">
      <c r="A26" s="95" t="s">
        <v>99</v>
      </c>
      <c r="B26" s="98">
        <v>4</v>
      </c>
      <c r="C26" s="96" t="s">
        <v>100</v>
      </c>
      <c r="D26" s="111">
        <f t="shared" si="0"/>
        <v>85.047499999999999</v>
      </c>
      <c r="E26" s="97">
        <v>340.19</v>
      </c>
    </row>
    <row r="27" spans="1:5" s="91" customFormat="1" ht="15" x14ac:dyDescent="0.25">
      <c r="A27" s="95" t="s">
        <v>57</v>
      </c>
      <c r="B27" s="98">
        <v>2</v>
      </c>
      <c r="C27" s="96" t="s">
        <v>14</v>
      </c>
      <c r="D27" s="111">
        <f t="shared" si="0"/>
        <v>1259.27</v>
      </c>
      <c r="E27" s="97">
        <v>2518.54</v>
      </c>
    </row>
    <row r="28" spans="1:5" s="91" customFormat="1" ht="30" x14ac:dyDescent="0.25">
      <c r="A28" s="95" t="s">
        <v>119</v>
      </c>
      <c r="B28" s="98">
        <v>6</v>
      </c>
      <c r="C28" s="96" t="s">
        <v>120</v>
      </c>
      <c r="D28" s="111">
        <f t="shared" si="0"/>
        <v>474.73833333333329</v>
      </c>
      <c r="E28" s="97">
        <v>2848.43</v>
      </c>
    </row>
    <row r="29" spans="1:5" s="91" customFormat="1" ht="15" x14ac:dyDescent="0.25">
      <c r="A29" s="95" t="s">
        <v>92</v>
      </c>
      <c r="B29" s="97">
        <v>0.18</v>
      </c>
      <c r="C29" s="96" t="s">
        <v>15</v>
      </c>
      <c r="D29" s="111">
        <f t="shared" si="0"/>
        <v>6077.3333333333339</v>
      </c>
      <c r="E29" s="97">
        <v>1093.92</v>
      </c>
    </row>
    <row r="30" spans="1:5" s="91" customFormat="1" ht="30" x14ac:dyDescent="0.25">
      <c r="A30" s="95" t="s">
        <v>193</v>
      </c>
      <c r="B30" s="98">
        <v>1</v>
      </c>
      <c r="C30" s="96" t="s">
        <v>194</v>
      </c>
      <c r="D30" s="111">
        <f t="shared" si="0"/>
        <v>539.85</v>
      </c>
      <c r="E30" s="97">
        <v>539.85</v>
      </c>
    </row>
    <row r="31" spans="1:5" s="91" customFormat="1" ht="45" x14ac:dyDescent="0.25">
      <c r="A31" s="95" t="s">
        <v>195</v>
      </c>
      <c r="B31" s="97">
        <v>0.27</v>
      </c>
      <c r="C31" s="96" t="s">
        <v>16</v>
      </c>
      <c r="D31" s="111">
        <f t="shared" si="0"/>
        <v>1687.2962962962961</v>
      </c>
      <c r="E31" s="97">
        <v>455.57</v>
      </c>
    </row>
    <row r="32" spans="1:5" s="91" customFormat="1" ht="15" x14ac:dyDescent="0.25">
      <c r="A32" s="95" t="s">
        <v>73</v>
      </c>
      <c r="B32" s="97">
        <v>0.06</v>
      </c>
      <c r="C32" s="96" t="s">
        <v>74</v>
      </c>
      <c r="D32" s="111">
        <f t="shared" si="0"/>
        <v>25365.166666666668</v>
      </c>
      <c r="E32" s="97">
        <v>1521.91</v>
      </c>
    </row>
    <row r="33" spans="1:5" s="91" customFormat="1" ht="30" x14ac:dyDescent="0.25">
      <c r="A33" s="95" t="s">
        <v>58</v>
      </c>
      <c r="B33" s="99">
        <v>1.871</v>
      </c>
      <c r="C33" s="96" t="s">
        <v>16</v>
      </c>
      <c r="D33" s="111">
        <f t="shared" si="0"/>
        <v>1685.6921432389097</v>
      </c>
      <c r="E33" s="97">
        <v>3153.93</v>
      </c>
    </row>
    <row r="34" spans="1:5" s="91" customFormat="1" ht="30" x14ac:dyDescent="0.25">
      <c r="A34" s="95" t="s">
        <v>196</v>
      </c>
      <c r="B34" s="97">
        <v>0.02</v>
      </c>
      <c r="C34" s="96" t="s">
        <v>17</v>
      </c>
      <c r="D34" s="111">
        <f t="shared" si="0"/>
        <v>25087</v>
      </c>
      <c r="E34" s="97">
        <v>501.74</v>
      </c>
    </row>
    <row r="35" spans="1:5" s="91" customFormat="1" ht="30" x14ac:dyDescent="0.25">
      <c r="A35" s="95" t="s">
        <v>60</v>
      </c>
      <c r="B35" s="98">
        <v>2</v>
      </c>
      <c r="C35" s="96" t="s">
        <v>14</v>
      </c>
      <c r="D35" s="111">
        <f t="shared" si="0"/>
        <v>503.41</v>
      </c>
      <c r="E35" s="97">
        <v>1006.82</v>
      </c>
    </row>
    <row r="36" spans="1:5" s="91" customFormat="1" ht="15" x14ac:dyDescent="0.25">
      <c r="A36" s="95" t="s">
        <v>130</v>
      </c>
      <c r="B36" s="98">
        <v>1</v>
      </c>
      <c r="C36" s="96" t="s">
        <v>120</v>
      </c>
      <c r="D36" s="111">
        <f t="shared" si="0"/>
        <v>201.03</v>
      </c>
      <c r="E36" s="97">
        <v>201.03</v>
      </c>
    </row>
    <row r="37" spans="1:5" s="91" customFormat="1" ht="15" x14ac:dyDescent="0.25">
      <c r="A37" s="95" t="s">
        <v>75</v>
      </c>
      <c r="B37" s="97">
        <v>0.06</v>
      </c>
      <c r="C37" s="96" t="s">
        <v>15</v>
      </c>
      <c r="D37" s="111">
        <f t="shared" si="0"/>
        <v>14601.500000000002</v>
      </c>
      <c r="E37" s="97">
        <v>876.09</v>
      </c>
    </row>
    <row r="38" spans="1:5" s="91" customFormat="1" ht="30" x14ac:dyDescent="0.25">
      <c r="A38" s="95" t="s">
        <v>61</v>
      </c>
      <c r="B38" s="98">
        <v>4</v>
      </c>
      <c r="C38" s="96" t="s">
        <v>18</v>
      </c>
      <c r="D38" s="111">
        <f t="shared" si="0"/>
        <v>218.60749999999999</v>
      </c>
      <c r="E38" s="97">
        <v>874.43</v>
      </c>
    </row>
    <row r="39" spans="1:5" s="91" customFormat="1" ht="15" x14ac:dyDescent="0.25">
      <c r="A39" s="95" t="s">
        <v>102</v>
      </c>
      <c r="B39" s="98">
        <v>2</v>
      </c>
      <c r="C39" s="96" t="s">
        <v>100</v>
      </c>
      <c r="D39" s="111">
        <f t="shared" si="0"/>
        <v>67.084999999999994</v>
      </c>
      <c r="E39" s="97">
        <v>134.16999999999999</v>
      </c>
    </row>
    <row r="40" spans="1:5" s="91" customFormat="1" ht="15" x14ac:dyDescent="0.25">
      <c r="A40" s="95" t="s">
        <v>93</v>
      </c>
      <c r="B40" s="98">
        <v>2</v>
      </c>
      <c r="C40" s="96" t="s">
        <v>13</v>
      </c>
      <c r="D40" s="111">
        <f t="shared" si="0"/>
        <v>5242.1949999999997</v>
      </c>
      <c r="E40" s="97">
        <v>10484.39</v>
      </c>
    </row>
    <row r="41" spans="1:5" s="91" customFormat="1" ht="15" x14ac:dyDescent="0.25">
      <c r="A41" s="95" t="s">
        <v>197</v>
      </c>
      <c r="B41" s="98">
        <v>3</v>
      </c>
      <c r="C41" s="96" t="s">
        <v>13</v>
      </c>
      <c r="D41" s="111">
        <f t="shared" si="0"/>
        <v>1258.6266666666668</v>
      </c>
      <c r="E41" s="97">
        <v>3775.88</v>
      </c>
    </row>
    <row r="42" spans="1:5" s="91" customFormat="1" ht="30" x14ac:dyDescent="0.25">
      <c r="A42" s="95" t="s">
        <v>198</v>
      </c>
      <c r="B42" s="98">
        <v>2</v>
      </c>
      <c r="C42" s="96" t="s">
        <v>19</v>
      </c>
      <c r="D42" s="111">
        <f t="shared" si="0"/>
        <v>1317.97</v>
      </c>
      <c r="E42" s="97">
        <v>2635.94</v>
      </c>
    </row>
    <row r="43" spans="1:5" s="91" customFormat="1" ht="30" x14ac:dyDescent="0.25">
      <c r="A43" s="95" t="s">
        <v>199</v>
      </c>
      <c r="B43" s="98">
        <v>2</v>
      </c>
      <c r="C43" s="96" t="s">
        <v>125</v>
      </c>
      <c r="D43" s="111">
        <f t="shared" si="0"/>
        <v>258.57</v>
      </c>
      <c r="E43" s="97">
        <v>517.14</v>
      </c>
    </row>
    <row r="44" spans="1:5" s="91" customFormat="1" ht="15" x14ac:dyDescent="0.25">
      <c r="A44" s="95" t="s">
        <v>124</v>
      </c>
      <c r="B44" s="98">
        <v>5</v>
      </c>
      <c r="C44" s="96" t="s">
        <v>125</v>
      </c>
      <c r="D44" s="111">
        <f t="shared" si="0"/>
        <v>243.1</v>
      </c>
      <c r="E44" s="97">
        <v>1215.5</v>
      </c>
    </row>
    <row r="45" spans="1:5" s="91" customFormat="1" ht="15" x14ac:dyDescent="0.25">
      <c r="A45" s="95" t="s">
        <v>64</v>
      </c>
      <c r="B45" s="98">
        <v>53</v>
      </c>
      <c r="C45" s="96" t="s">
        <v>19</v>
      </c>
      <c r="D45" s="111">
        <f t="shared" si="0"/>
        <v>254.48264150943396</v>
      </c>
      <c r="E45" s="97">
        <v>13487.58</v>
      </c>
    </row>
    <row r="46" spans="1:5" s="102" customFormat="1" ht="15" x14ac:dyDescent="0.2">
      <c r="A46" s="101" t="s">
        <v>40</v>
      </c>
      <c r="B46" s="46"/>
      <c r="C46" s="46"/>
      <c r="D46" s="111"/>
      <c r="E46" s="46"/>
    </row>
    <row r="47" spans="1:5" s="91" customFormat="1" ht="15" x14ac:dyDescent="0.25">
      <c r="A47" s="95" t="s">
        <v>128</v>
      </c>
      <c r="B47" s="100">
        <v>0.3</v>
      </c>
      <c r="C47" s="96" t="s">
        <v>129</v>
      </c>
      <c r="D47" s="111">
        <f t="shared" si="0"/>
        <v>1888.8999999999999</v>
      </c>
      <c r="E47" s="97">
        <v>566.66999999999996</v>
      </c>
    </row>
    <row r="48" spans="1:5" s="91" customFormat="1" ht="30" x14ac:dyDescent="0.25">
      <c r="A48" s="95" t="s">
        <v>200</v>
      </c>
      <c r="B48" s="97">
        <v>0.81</v>
      </c>
      <c r="C48" s="96" t="s">
        <v>16</v>
      </c>
      <c r="D48" s="111">
        <f t="shared" si="0"/>
        <v>1698.9506172839506</v>
      </c>
      <c r="E48" s="97">
        <v>1376.15</v>
      </c>
    </row>
    <row r="49" spans="1:5" s="91" customFormat="1" ht="15" x14ac:dyDescent="0.25">
      <c r="A49" s="95" t="s">
        <v>201</v>
      </c>
      <c r="B49" s="99">
        <v>1.7410000000000001</v>
      </c>
      <c r="C49" s="96" t="s">
        <v>16</v>
      </c>
      <c r="D49" s="111">
        <f t="shared" si="0"/>
        <v>1125.6346927053416</v>
      </c>
      <c r="E49" s="97">
        <v>1959.73</v>
      </c>
    </row>
    <row r="50" spans="1:5" s="91" customFormat="1" ht="15" x14ac:dyDescent="0.25">
      <c r="A50" s="95" t="s">
        <v>202</v>
      </c>
      <c r="B50" s="97">
        <v>0.02</v>
      </c>
      <c r="C50" s="96" t="s">
        <v>74</v>
      </c>
      <c r="D50" s="111">
        <f t="shared" si="0"/>
        <v>24768.5</v>
      </c>
      <c r="E50" s="97">
        <v>495.37</v>
      </c>
    </row>
    <row r="51" spans="1:5" s="91" customFormat="1" ht="15" x14ac:dyDescent="0.25">
      <c r="A51" s="95" t="s">
        <v>203</v>
      </c>
      <c r="B51" s="97">
        <v>0.27</v>
      </c>
      <c r="C51" s="96" t="s">
        <v>16</v>
      </c>
      <c r="D51" s="111">
        <f t="shared" si="0"/>
        <v>1520.9259259259256</v>
      </c>
      <c r="E51" s="97">
        <v>410.65</v>
      </c>
    </row>
    <row r="52" spans="1:5" s="91" customFormat="1" ht="15" x14ac:dyDescent="0.25">
      <c r="A52" s="95" t="s">
        <v>204</v>
      </c>
      <c r="B52" s="98">
        <v>6</v>
      </c>
      <c r="C52" s="96" t="s">
        <v>205</v>
      </c>
      <c r="D52" s="111">
        <f t="shared" si="0"/>
        <v>146.60833333333332</v>
      </c>
      <c r="E52" s="97">
        <v>879.65</v>
      </c>
    </row>
    <row r="53" spans="1:5" s="91" customFormat="1" ht="15" x14ac:dyDescent="0.25">
      <c r="A53" s="95" t="s">
        <v>130</v>
      </c>
      <c r="B53" s="98">
        <v>5</v>
      </c>
      <c r="C53" s="96" t="s">
        <v>120</v>
      </c>
      <c r="D53" s="111">
        <f t="shared" si="0"/>
        <v>195.37</v>
      </c>
      <c r="E53" s="97">
        <v>976.85</v>
      </c>
    </row>
    <row r="54" spans="1:5" s="91" customFormat="1" ht="30" x14ac:dyDescent="0.25">
      <c r="A54" s="95" t="s">
        <v>131</v>
      </c>
      <c r="B54" s="100">
        <v>0.4</v>
      </c>
      <c r="C54" s="96" t="s">
        <v>16</v>
      </c>
      <c r="D54" s="111">
        <f t="shared" si="0"/>
        <v>1764.1249999999998</v>
      </c>
      <c r="E54" s="97">
        <v>705.65</v>
      </c>
    </row>
    <row r="55" spans="1:5" s="91" customFormat="1" ht="15" x14ac:dyDescent="0.25">
      <c r="A55" s="95" t="s">
        <v>133</v>
      </c>
      <c r="B55" s="97">
        <v>0.25</v>
      </c>
      <c r="C55" s="96" t="s">
        <v>16</v>
      </c>
      <c r="D55" s="111">
        <f t="shared" si="0"/>
        <v>1764.44</v>
      </c>
      <c r="E55" s="97">
        <v>441.11</v>
      </c>
    </row>
    <row r="56" spans="1:5" s="91" customFormat="1" ht="15" x14ac:dyDescent="0.25">
      <c r="A56" s="95" t="s">
        <v>206</v>
      </c>
      <c r="B56" s="97">
        <v>0.03</v>
      </c>
      <c r="C56" s="96" t="s">
        <v>81</v>
      </c>
      <c r="D56" s="111">
        <f t="shared" si="0"/>
        <v>48318.333333333336</v>
      </c>
      <c r="E56" s="97">
        <v>1449.55</v>
      </c>
    </row>
    <row r="57" spans="1:5" s="91" customFormat="1" ht="15" x14ac:dyDescent="0.25">
      <c r="A57" s="95" t="s">
        <v>135</v>
      </c>
      <c r="B57" s="97">
        <v>0.02</v>
      </c>
      <c r="C57" s="96" t="s">
        <v>81</v>
      </c>
      <c r="D57" s="111">
        <f t="shared" si="0"/>
        <v>32190.499999999996</v>
      </c>
      <c r="E57" s="97">
        <v>643.80999999999995</v>
      </c>
    </row>
    <row r="58" spans="1:5" s="102" customFormat="1" ht="15" x14ac:dyDescent="0.2">
      <c r="A58" s="101" t="s">
        <v>77</v>
      </c>
      <c r="B58" s="46"/>
      <c r="C58" s="46"/>
      <c r="D58" s="111"/>
      <c r="E58" s="46"/>
    </row>
    <row r="59" spans="1:5" s="91" customFormat="1" ht="15" x14ac:dyDescent="0.25">
      <c r="A59" s="95" t="s">
        <v>78</v>
      </c>
      <c r="B59" s="96" t="s">
        <v>227</v>
      </c>
      <c r="C59" s="96" t="s">
        <v>11</v>
      </c>
      <c r="D59" s="111">
        <f>E59</f>
        <v>43200</v>
      </c>
      <c r="E59" s="97">
        <v>43200</v>
      </c>
    </row>
    <row r="60" spans="1:5" s="102" customFormat="1" ht="15" customHeight="1" x14ac:dyDescent="0.2">
      <c r="A60" s="101" t="s">
        <v>108</v>
      </c>
      <c r="B60" s="46"/>
      <c r="C60" s="46"/>
      <c r="D60" s="111"/>
      <c r="E60" s="46"/>
    </row>
    <row r="61" spans="1:5" s="91" customFormat="1" ht="15" x14ac:dyDescent="0.25">
      <c r="A61" s="95" t="s">
        <v>137</v>
      </c>
      <c r="B61" s="96" t="s">
        <v>22</v>
      </c>
      <c r="C61" s="96" t="s">
        <v>11</v>
      </c>
      <c r="D61" s="111">
        <f>E61</f>
        <v>1871.74</v>
      </c>
      <c r="E61" s="97">
        <v>1871.74</v>
      </c>
    </row>
    <row r="62" spans="1:5" s="102" customFormat="1" ht="15" x14ac:dyDescent="0.2">
      <c r="A62" s="101" t="s">
        <v>41</v>
      </c>
      <c r="B62" s="46"/>
      <c r="C62" s="46"/>
      <c r="D62" s="111"/>
      <c r="E62" s="46"/>
    </row>
    <row r="63" spans="1:5" s="91" customFormat="1" ht="15" x14ac:dyDescent="0.25">
      <c r="A63" s="95" t="s">
        <v>207</v>
      </c>
      <c r="B63" s="99">
        <v>2.5000000000000001E-2</v>
      </c>
      <c r="C63" s="96" t="s">
        <v>15</v>
      </c>
      <c r="D63" s="111">
        <f t="shared" si="0"/>
        <v>15939.6</v>
      </c>
      <c r="E63" s="97">
        <v>398.49</v>
      </c>
    </row>
    <row r="64" spans="1:5" s="91" customFormat="1" ht="15" x14ac:dyDescent="0.25">
      <c r="A64" s="95" t="s">
        <v>208</v>
      </c>
      <c r="B64" s="97">
        <v>0.01</v>
      </c>
      <c r="C64" s="96" t="s">
        <v>209</v>
      </c>
      <c r="D64" s="111">
        <f t="shared" si="0"/>
        <v>25297</v>
      </c>
      <c r="E64" s="97">
        <v>252.97</v>
      </c>
    </row>
    <row r="65" spans="1:5" s="91" customFormat="1" ht="15" x14ac:dyDescent="0.25">
      <c r="A65" s="95" t="s">
        <v>66</v>
      </c>
      <c r="B65" s="98">
        <v>1</v>
      </c>
      <c r="C65" s="96" t="s">
        <v>13</v>
      </c>
      <c r="D65" s="111">
        <f t="shared" si="0"/>
        <v>979.52</v>
      </c>
      <c r="E65" s="97">
        <v>979.52</v>
      </c>
    </row>
    <row r="66" spans="1:5" s="91" customFormat="1" ht="30" x14ac:dyDescent="0.25">
      <c r="A66" s="95" t="s">
        <v>144</v>
      </c>
      <c r="B66" s="98">
        <v>4</v>
      </c>
      <c r="C66" s="96" t="s">
        <v>13</v>
      </c>
      <c r="D66" s="111">
        <f t="shared" si="0"/>
        <v>304.49250000000001</v>
      </c>
      <c r="E66" s="97">
        <v>1217.97</v>
      </c>
    </row>
    <row r="67" spans="1:5" s="91" customFormat="1" ht="15" x14ac:dyDescent="0.25">
      <c r="A67" s="95" t="s">
        <v>210</v>
      </c>
      <c r="B67" s="98">
        <v>1</v>
      </c>
      <c r="C67" s="96" t="s">
        <v>13</v>
      </c>
      <c r="D67" s="111">
        <f t="shared" si="0"/>
        <v>409.11</v>
      </c>
      <c r="E67" s="97">
        <v>409.11</v>
      </c>
    </row>
    <row r="68" spans="1:5" s="91" customFormat="1" ht="30" x14ac:dyDescent="0.25">
      <c r="A68" s="95" t="s">
        <v>211</v>
      </c>
      <c r="B68" s="98">
        <v>1</v>
      </c>
      <c r="C68" s="96" t="s">
        <v>13</v>
      </c>
      <c r="D68" s="111">
        <f t="shared" si="0"/>
        <v>212.29</v>
      </c>
      <c r="E68" s="97">
        <v>212.29</v>
      </c>
    </row>
    <row r="69" spans="1:5" s="107" customFormat="1" ht="15" x14ac:dyDescent="0.25">
      <c r="A69" s="103" t="s">
        <v>222</v>
      </c>
      <c r="B69" s="104">
        <v>2</v>
      </c>
      <c r="C69" s="105" t="s">
        <v>13</v>
      </c>
      <c r="D69" s="111">
        <f t="shared" si="0"/>
        <v>775.07500000000005</v>
      </c>
      <c r="E69" s="106">
        <v>1550.15</v>
      </c>
    </row>
    <row r="70" spans="1:5" s="91" customFormat="1" ht="15" x14ac:dyDescent="0.25">
      <c r="A70" s="95" t="s">
        <v>212</v>
      </c>
      <c r="B70" s="98">
        <v>1</v>
      </c>
      <c r="C70" s="96" t="s">
        <v>13</v>
      </c>
      <c r="D70" s="111">
        <f t="shared" si="0"/>
        <v>1326.09</v>
      </c>
      <c r="E70" s="97">
        <v>1326.09</v>
      </c>
    </row>
    <row r="71" spans="1:5" s="91" customFormat="1" ht="15" x14ac:dyDescent="0.25">
      <c r="A71" s="95" t="s">
        <v>213</v>
      </c>
      <c r="B71" s="98">
        <v>1</v>
      </c>
      <c r="C71" s="96" t="s">
        <v>13</v>
      </c>
      <c r="D71" s="111">
        <f t="shared" si="0"/>
        <v>443.46</v>
      </c>
      <c r="E71" s="97">
        <v>443.46</v>
      </c>
    </row>
    <row r="72" spans="1:5" s="91" customFormat="1" ht="30" x14ac:dyDescent="0.25">
      <c r="A72" s="95" t="s">
        <v>214</v>
      </c>
      <c r="B72" s="98">
        <v>2</v>
      </c>
      <c r="C72" s="96" t="s">
        <v>96</v>
      </c>
      <c r="D72" s="111">
        <f t="shared" si="0"/>
        <v>920.71500000000003</v>
      </c>
      <c r="E72" s="97">
        <v>1841.43</v>
      </c>
    </row>
    <row r="73" spans="1:5" s="102" customFormat="1" ht="15" customHeight="1" x14ac:dyDescent="0.2">
      <c r="A73" s="101" t="s">
        <v>80</v>
      </c>
      <c r="B73" s="46"/>
      <c r="C73" s="46"/>
      <c r="D73" s="111"/>
      <c r="E73" s="46"/>
    </row>
    <row r="74" spans="1:5" s="91" customFormat="1" ht="30" x14ac:dyDescent="0.25">
      <c r="A74" s="95" t="s">
        <v>215</v>
      </c>
      <c r="B74" s="99">
        <v>0.56799999999999995</v>
      </c>
      <c r="C74" s="96" t="s">
        <v>216</v>
      </c>
      <c r="D74" s="111">
        <f t="shared" ref="D74:D78" si="1">E74/B74</f>
        <v>6493.6971830985922</v>
      </c>
      <c r="E74" s="97">
        <v>3688.42</v>
      </c>
    </row>
    <row r="75" spans="1:5" s="91" customFormat="1" ht="15" x14ac:dyDescent="0.25">
      <c r="A75" s="95" t="s">
        <v>217</v>
      </c>
      <c r="B75" s="97">
        <v>0.01</v>
      </c>
      <c r="C75" s="96" t="s">
        <v>17</v>
      </c>
      <c r="D75" s="111">
        <f t="shared" si="1"/>
        <v>118896</v>
      </c>
      <c r="E75" s="97">
        <v>1188.96</v>
      </c>
    </row>
    <row r="76" spans="1:5" s="91" customFormat="1" ht="15" x14ac:dyDescent="0.25">
      <c r="A76" s="95" t="s">
        <v>218</v>
      </c>
      <c r="B76" s="98">
        <v>5</v>
      </c>
      <c r="C76" s="96" t="s">
        <v>12</v>
      </c>
      <c r="D76" s="111">
        <f t="shared" si="1"/>
        <v>1147.7639999999999</v>
      </c>
      <c r="E76" s="97">
        <v>5738.82</v>
      </c>
    </row>
    <row r="77" spans="1:5" s="91" customFormat="1" ht="45" x14ac:dyDescent="0.25">
      <c r="A77" s="95" t="s">
        <v>219</v>
      </c>
      <c r="B77" s="100">
        <v>0.1</v>
      </c>
      <c r="C77" s="96" t="s">
        <v>129</v>
      </c>
      <c r="D77" s="111">
        <f t="shared" si="1"/>
        <v>1193.3</v>
      </c>
      <c r="E77" s="97">
        <v>119.33</v>
      </c>
    </row>
    <row r="78" spans="1:5" s="91" customFormat="1" ht="15" x14ac:dyDescent="0.25">
      <c r="A78" s="95" t="s">
        <v>220</v>
      </c>
      <c r="B78" s="97">
        <v>0.09</v>
      </c>
      <c r="C78" s="96" t="s">
        <v>221</v>
      </c>
      <c r="D78" s="111">
        <f t="shared" si="1"/>
        <v>8864</v>
      </c>
      <c r="E78" s="97">
        <v>797.76</v>
      </c>
    </row>
    <row r="79" spans="1:5" s="102" customFormat="1" ht="14.25" x14ac:dyDescent="0.2">
      <c r="A79" s="101" t="s">
        <v>42</v>
      </c>
      <c r="B79" s="46"/>
      <c r="C79" s="46"/>
      <c r="D79" s="46"/>
      <c r="E79" s="46"/>
    </row>
    <row r="80" spans="1:5" s="91" customFormat="1" ht="15" x14ac:dyDescent="0.25">
      <c r="A80" s="95" t="s">
        <v>70</v>
      </c>
      <c r="B80" s="96" t="s">
        <v>228</v>
      </c>
      <c r="C80" s="96" t="s">
        <v>12</v>
      </c>
      <c r="D80" s="97">
        <f>E80</f>
        <v>121982.08</v>
      </c>
      <c r="E80" s="97">
        <v>121982.08</v>
      </c>
    </row>
    <row r="81" spans="1:5" s="102" customFormat="1" ht="14.25" x14ac:dyDescent="0.2">
      <c r="A81" s="101" t="s">
        <v>9</v>
      </c>
      <c r="B81" s="46"/>
      <c r="C81" s="46"/>
      <c r="D81" s="46"/>
      <c r="E81" s="46"/>
    </row>
    <row r="82" spans="1:5" s="91" customFormat="1" ht="15" x14ac:dyDescent="0.25">
      <c r="A82" s="95" t="s">
        <v>67</v>
      </c>
      <c r="B82" s="96" t="s">
        <v>228</v>
      </c>
      <c r="C82" s="96" t="s">
        <v>12</v>
      </c>
      <c r="D82" s="97">
        <f>E82</f>
        <v>54927.58</v>
      </c>
      <c r="E82" s="97">
        <v>54927.58</v>
      </c>
    </row>
    <row r="83" spans="1:5" ht="14.25" x14ac:dyDescent="0.2">
      <c r="A83" s="35" t="s">
        <v>10</v>
      </c>
      <c r="B83" s="40"/>
      <c r="C83" s="40"/>
      <c r="D83" s="49"/>
      <c r="E83" s="52"/>
    </row>
    <row r="84" spans="1:5" ht="15" x14ac:dyDescent="0.2">
      <c r="A84" s="36" t="s">
        <v>68</v>
      </c>
      <c r="B84" s="41" t="s">
        <v>21</v>
      </c>
      <c r="C84" s="41" t="s">
        <v>11</v>
      </c>
      <c r="D84" s="50">
        <f>E84</f>
        <v>63477.171000000002</v>
      </c>
      <c r="E84" s="53">
        <f>SUM(E7:E82)*10%</f>
        <v>63477.171000000002</v>
      </c>
    </row>
    <row r="85" spans="1:5" ht="14.25" x14ac:dyDescent="0.2">
      <c r="A85" s="24" t="s">
        <v>24</v>
      </c>
      <c r="B85" s="46" t="s">
        <v>20</v>
      </c>
      <c r="C85" s="25"/>
      <c r="D85" s="51"/>
      <c r="E85" s="26">
        <f>SUM(E7:E84)</f>
        <v>698248.88099999994</v>
      </c>
    </row>
    <row r="86" spans="1:5" ht="15" x14ac:dyDescent="0.2">
      <c r="D86" s="47"/>
    </row>
    <row r="87" spans="1:5" ht="15" customHeight="1" x14ac:dyDescent="0.2">
      <c r="A87" s="217" t="s">
        <v>229</v>
      </c>
      <c r="B87" s="217"/>
      <c r="C87" s="217"/>
      <c r="D87" s="217"/>
      <c r="E87" s="217"/>
    </row>
    <row r="88" spans="1:5" ht="15" customHeight="1" x14ac:dyDescent="0.2">
      <c r="A88" s="217"/>
      <c r="B88" s="217"/>
      <c r="C88" s="217"/>
      <c r="D88" s="217"/>
      <c r="E88" s="217"/>
    </row>
    <row r="89" spans="1:5" ht="15" customHeight="1" x14ac:dyDescent="0.2">
      <c r="A89" s="214" t="s">
        <v>31</v>
      </c>
      <c r="B89" s="214"/>
      <c r="C89" s="214"/>
      <c r="D89" s="214"/>
      <c r="E89" s="214"/>
    </row>
    <row r="90" spans="1:5" ht="15" customHeight="1" x14ac:dyDescent="0.2">
      <c r="A90" s="214" t="s">
        <v>32</v>
      </c>
      <c r="B90" s="214"/>
      <c r="C90" s="214"/>
      <c r="D90" s="214"/>
      <c r="E90" s="214"/>
    </row>
    <row r="91" spans="1:5" ht="15" customHeight="1" x14ac:dyDescent="0.2">
      <c r="A91" s="215" t="s">
        <v>225</v>
      </c>
      <c r="B91" s="215"/>
      <c r="C91" s="215"/>
      <c r="D91" s="215"/>
      <c r="E91" s="215"/>
    </row>
    <row r="92" spans="1:5" ht="15" customHeight="1" x14ac:dyDescent="0.2">
      <c r="A92" s="215"/>
      <c r="B92" s="215"/>
      <c r="C92" s="215"/>
      <c r="D92" s="215"/>
      <c r="E92" s="215"/>
    </row>
    <row r="93" spans="1:5" ht="9.75" customHeight="1" x14ac:dyDescent="0.2">
      <c r="A93" s="216"/>
      <c r="B93" s="216"/>
      <c r="C93" s="216"/>
      <c r="D93" s="216"/>
      <c r="E93" s="216"/>
    </row>
    <row r="94" spans="1:5" ht="15" hidden="1" x14ac:dyDescent="0.2">
      <c r="A94" s="108"/>
      <c r="B94" s="48"/>
      <c r="C94" s="48"/>
      <c r="D94" s="109"/>
      <c r="E94" s="48"/>
    </row>
    <row r="95" spans="1:5" ht="15" customHeight="1" x14ac:dyDescent="0.2">
      <c r="A95" s="5" t="s">
        <v>25</v>
      </c>
      <c r="B95" s="90"/>
      <c r="C95" s="90"/>
      <c r="D95" s="110"/>
      <c r="E95" s="90"/>
    </row>
    <row r="96" spans="1:5" ht="15" x14ac:dyDescent="0.2">
      <c r="A96" s="5"/>
      <c r="B96" s="90"/>
      <c r="C96" s="90" t="s">
        <v>20</v>
      </c>
      <c r="D96" s="110" t="s">
        <v>20</v>
      </c>
      <c r="E96" s="90"/>
    </row>
    <row r="97" spans="1:5" ht="15" customHeight="1" x14ac:dyDescent="0.2">
      <c r="A97" s="185" t="s">
        <v>226</v>
      </c>
      <c r="B97" s="185"/>
      <c r="C97" s="189" t="s">
        <v>29</v>
      </c>
      <c r="D97" s="189"/>
      <c r="E97" s="90"/>
    </row>
    <row r="98" spans="1:5" ht="15" customHeight="1" x14ac:dyDescent="0.2">
      <c r="A98" s="189" t="s">
        <v>50</v>
      </c>
      <c r="B98" s="189"/>
      <c r="C98" s="189" t="s">
        <v>26</v>
      </c>
      <c r="D98" s="189"/>
      <c r="E98" s="90"/>
    </row>
    <row r="99" spans="1:5" ht="15" customHeight="1" x14ac:dyDescent="0.2">
      <c r="A99" s="5"/>
      <c r="B99" s="90"/>
      <c r="C99" s="90"/>
      <c r="D99" s="110"/>
      <c r="E99" s="90"/>
    </row>
    <row r="100" spans="1:5" ht="15" customHeight="1" x14ac:dyDescent="0.2">
      <c r="A100" s="185" t="s">
        <v>28</v>
      </c>
      <c r="B100" s="185"/>
      <c r="C100" s="189" t="s">
        <v>29</v>
      </c>
      <c r="D100" s="189"/>
      <c r="E100" s="90"/>
    </row>
    <row r="101" spans="1:5" ht="15" x14ac:dyDescent="0.2">
      <c r="A101" s="13" t="s">
        <v>27</v>
      </c>
      <c r="B101" s="90"/>
      <c r="C101" s="189" t="s">
        <v>26</v>
      </c>
      <c r="D101" s="189"/>
      <c r="E101" s="90"/>
    </row>
    <row r="102" spans="1:5" x14ac:dyDescent="0.2">
      <c r="B102" s="1"/>
      <c r="C102" s="1"/>
      <c r="D102" s="1"/>
      <c r="E102" s="1"/>
    </row>
  </sheetData>
  <mergeCells count="15">
    <mergeCell ref="A1:E1"/>
    <mergeCell ref="A2:E2"/>
    <mergeCell ref="D3:E3"/>
    <mergeCell ref="A87:E88"/>
    <mergeCell ref="A89:E89"/>
    <mergeCell ref="A90:E90"/>
    <mergeCell ref="A91:E92"/>
    <mergeCell ref="A93:E93"/>
    <mergeCell ref="A97:B97"/>
    <mergeCell ref="C97:D97"/>
    <mergeCell ref="A98:B98"/>
    <mergeCell ref="C98:D98"/>
    <mergeCell ref="A100:B100"/>
    <mergeCell ref="C100:D100"/>
    <mergeCell ref="C101:D10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1" fitToHeight="0" orientation="portrait" r:id="rId1"/>
  <rowBreaks count="1" manualBreakCount="1">
    <brk id="42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6" workbookViewId="0">
      <selection activeCell="I17" sqref="I17"/>
    </sheetView>
  </sheetViews>
  <sheetFormatPr defaultRowHeight="15" x14ac:dyDescent="0.25"/>
  <cols>
    <col min="1" max="1" width="12.5703125" style="89" customWidth="1"/>
    <col min="2" max="2" width="14.5703125" style="89" customWidth="1"/>
    <col min="3" max="3" width="19.5703125" style="89" customWidth="1"/>
    <col min="4" max="4" width="14.42578125" style="89" customWidth="1"/>
    <col min="5" max="5" width="18.28515625" style="89" customWidth="1"/>
    <col min="6" max="6" width="16.28515625" style="89" customWidth="1"/>
    <col min="7" max="16384" width="9.140625" style="89"/>
  </cols>
  <sheetData>
    <row r="1" spans="1:19" s="60" customFormat="1" ht="35.25" customHeight="1" x14ac:dyDescent="0.3">
      <c r="A1" s="206" t="s">
        <v>230</v>
      </c>
      <c r="B1" s="206"/>
      <c r="C1" s="206"/>
      <c r="D1" s="206"/>
      <c r="E1" s="206"/>
      <c r="F1" s="206"/>
    </row>
    <row r="2" spans="1:19" s="60" customFormat="1" x14ac:dyDescent="0.25">
      <c r="A2" s="61"/>
      <c r="B2" s="61"/>
      <c r="C2" s="61"/>
      <c r="D2" s="61"/>
      <c r="E2" s="61"/>
      <c r="F2" s="61"/>
    </row>
    <row r="3" spans="1:19" s="60" customFormat="1" ht="19.5" customHeight="1" x14ac:dyDescent="0.25">
      <c r="A3" s="62" t="s">
        <v>231</v>
      </c>
      <c r="B3" s="62"/>
      <c r="C3" s="62"/>
      <c r="D3" s="62"/>
      <c r="E3" s="62"/>
      <c r="F3" s="63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19" s="60" customFormat="1" ht="19.5" customHeight="1" x14ac:dyDescent="0.25">
      <c r="A4" s="62"/>
      <c r="B4" s="62"/>
      <c r="C4" s="62"/>
      <c r="D4" s="62"/>
      <c r="E4" s="62"/>
      <c r="F4" s="63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</row>
    <row r="5" spans="1:19" s="60" customFormat="1" ht="36.75" customHeight="1" x14ac:dyDescent="0.25">
      <c r="A5" s="207" t="s">
        <v>160</v>
      </c>
      <c r="B5" s="207"/>
      <c r="C5" s="207"/>
      <c r="D5" s="207"/>
      <c r="E5" s="207"/>
      <c r="F5" s="207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</row>
    <row r="6" spans="1:19" s="74" customFormat="1" ht="27.75" customHeight="1" x14ac:dyDescent="0.25">
      <c r="A6" s="112" t="s">
        <v>161</v>
      </c>
      <c r="B6" s="112">
        <v>9</v>
      </c>
      <c r="C6" s="112" t="s">
        <v>162</v>
      </c>
      <c r="D6" s="121">
        <v>4162.8999999999996</v>
      </c>
      <c r="E6" s="112" t="s">
        <v>163</v>
      </c>
      <c r="F6" s="114">
        <v>1196</v>
      </c>
      <c r="G6" s="65"/>
      <c r="H6" s="67"/>
      <c r="I6" s="68"/>
      <c r="J6" s="69"/>
      <c r="K6" s="92"/>
      <c r="L6" s="71"/>
      <c r="M6" s="71"/>
      <c r="N6" s="71"/>
      <c r="O6" s="71"/>
      <c r="P6" s="72"/>
      <c r="Q6" s="208"/>
      <c r="R6" s="209"/>
      <c r="S6" s="73"/>
    </row>
    <row r="7" spans="1:19" s="76" customFormat="1" ht="32.25" customHeight="1" x14ac:dyDescent="0.25">
      <c r="A7" s="112" t="s">
        <v>164</v>
      </c>
      <c r="B7" s="112">
        <v>2</v>
      </c>
      <c r="C7" s="112" t="s">
        <v>165</v>
      </c>
      <c r="D7" s="121">
        <v>894.4</v>
      </c>
      <c r="E7" s="112" t="s">
        <v>166</v>
      </c>
      <c r="F7" s="114">
        <v>545</v>
      </c>
      <c r="G7" s="65"/>
      <c r="H7" s="67"/>
      <c r="I7" s="68"/>
      <c r="J7" s="69"/>
      <c r="K7" s="92"/>
      <c r="L7" s="71"/>
      <c r="M7" s="71"/>
      <c r="N7" s="71"/>
      <c r="O7" s="71"/>
      <c r="P7" s="72"/>
      <c r="Q7" s="208"/>
      <c r="R7" s="210"/>
      <c r="S7" s="75"/>
    </row>
    <row r="8" spans="1:19" s="76" customFormat="1" ht="47.25" customHeight="1" x14ac:dyDescent="0.25">
      <c r="A8" s="112" t="s">
        <v>167</v>
      </c>
      <c r="B8" s="112">
        <v>88</v>
      </c>
      <c r="C8" s="112" t="s">
        <v>168</v>
      </c>
      <c r="D8" s="114">
        <v>743.9</v>
      </c>
      <c r="E8" s="112" t="s">
        <v>169</v>
      </c>
      <c r="F8" s="114">
        <v>488.6</v>
      </c>
      <c r="G8" s="65"/>
      <c r="H8" s="67"/>
      <c r="I8" s="68"/>
      <c r="J8" s="69"/>
      <c r="K8" s="92"/>
      <c r="L8" s="71"/>
      <c r="M8" s="71"/>
      <c r="N8" s="71"/>
      <c r="O8" s="71"/>
      <c r="P8" s="72"/>
      <c r="Q8" s="208"/>
      <c r="R8" s="209"/>
      <c r="S8" s="75"/>
    </row>
    <row r="9" spans="1:19" s="76" customFormat="1" ht="33.75" customHeight="1" x14ac:dyDescent="0.25">
      <c r="A9" s="66"/>
      <c r="B9" s="69"/>
      <c r="C9" s="66"/>
      <c r="D9" s="77"/>
      <c r="E9" s="69"/>
      <c r="F9" s="78"/>
      <c r="G9" s="65"/>
      <c r="H9" s="67"/>
      <c r="I9" s="68"/>
      <c r="J9" s="69"/>
      <c r="K9" s="92"/>
      <c r="L9" s="71"/>
      <c r="M9" s="71"/>
      <c r="N9" s="71"/>
      <c r="O9" s="71"/>
      <c r="P9" s="65"/>
      <c r="Q9" s="92"/>
      <c r="R9" s="93"/>
      <c r="S9" s="65"/>
    </row>
    <row r="10" spans="1:19" s="82" customFormat="1" ht="15" customHeight="1" thickBot="1" x14ac:dyDescent="0.3">
      <c r="A10" s="80"/>
      <c r="B10" s="80"/>
      <c r="C10" s="80"/>
      <c r="D10" s="80"/>
      <c r="E10" s="80"/>
      <c r="F10" s="94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</row>
    <row r="11" spans="1:19" s="82" customFormat="1" ht="30" customHeight="1" x14ac:dyDescent="0.25">
      <c r="A11" s="211" t="s">
        <v>170</v>
      </c>
      <c r="B11" s="212"/>
      <c r="C11" s="212"/>
      <c r="D11" s="212"/>
      <c r="E11" s="213"/>
      <c r="F11" s="83" t="s">
        <v>171</v>
      </c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</row>
    <row r="12" spans="1:19" s="117" customFormat="1" ht="30" customHeight="1" x14ac:dyDescent="0.25">
      <c r="A12" s="199" t="s">
        <v>289</v>
      </c>
      <c r="B12" s="200"/>
      <c r="C12" s="200"/>
      <c r="D12" s="200"/>
      <c r="E12" s="201"/>
      <c r="F12" s="115">
        <v>87392.259000000078</v>
      </c>
      <c r="G12" s="116"/>
    </row>
    <row r="13" spans="1:19" s="117" customFormat="1" ht="30" customHeight="1" x14ac:dyDescent="0.25">
      <c r="A13" s="199" t="s">
        <v>172</v>
      </c>
      <c r="B13" s="200"/>
      <c r="C13" s="200"/>
      <c r="D13" s="200"/>
      <c r="E13" s="201"/>
      <c r="F13" s="115">
        <v>129263.54</v>
      </c>
      <c r="H13" s="122" t="s">
        <v>232</v>
      </c>
    </row>
    <row r="14" spans="1:19" s="117" customFormat="1" ht="30" customHeight="1" x14ac:dyDescent="0.25">
      <c r="A14" s="199" t="s">
        <v>173</v>
      </c>
      <c r="B14" s="200"/>
      <c r="C14" s="200"/>
      <c r="D14" s="200"/>
      <c r="E14" s="201"/>
      <c r="F14" s="118">
        <f>SUM(F15:F17)</f>
        <v>888991.15000000026</v>
      </c>
    </row>
    <row r="15" spans="1:19" s="82" customFormat="1" ht="28.5" customHeight="1" x14ac:dyDescent="0.25">
      <c r="A15" s="202" t="s">
        <v>174</v>
      </c>
      <c r="B15" s="203"/>
      <c r="C15" s="203"/>
      <c r="D15" s="203"/>
      <c r="E15" s="204"/>
      <c r="F15" s="85">
        <f>686089.06+35467.8+3016.56</f>
        <v>724573.42000000016</v>
      </c>
    </row>
    <row r="16" spans="1:19" s="82" customFormat="1" ht="22.5" customHeight="1" x14ac:dyDescent="0.25">
      <c r="A16" s="202" t="s">
        <v>175</v>
      </c>
      <c r="B16" s="203"/>
      <c r="C16" s="203"/>
      <c r="D16" s="203"/>
      <c r="E16" s="204"/>
      <c r="F16" s="85">
        <v>158831.92000000001</v>
      </c>
    </row>
    <row r="17" spans="1:19" s="82" customFormat="1" ht="22.5" customHeight="1" x14ac:dyDescent="0.25">
      <c r="A17" s="202" t="s">
        <v>176</v>
      </c>
      <c r="B17" s="203"/>
      <c r="C17" s="203"/>
      <c r="D17" s="203"/>
      <c r="E17" s="204"/>
      <c r="F17" s="85">
        <v>5585.81</v>
      </c>
    </row>
    <row r="18" spans="1:19" s="117" customFormat="1" ht="30" customHeight="1" x14ac:dyDescent="0.25">
      <c r="A18" s="199" t="s">
        <v>177</v>
      </c>
      <c r="B18" s="200"/>
      <c r="C18" s="200"/>
      <c r="D18" s="200"/>
      <c r="E18" s="201"/>
      <c r="F18" s="118">
        <f>SUM(F19:F21)</f>
        <v>774866.16</v>
      </c>
    </row>
    <row r="19" spans="1:19" s="82" customFormat="1" ht="30" customHeight="1" x14ac:dyDescent="0.25">
      <c r="A19" s="202" t="s">
        <v>174</v>
      </c>
      <c r="B19" s="203"/>
      <c r="C19" s="203"/>
      <c r="D19" s="203"/>
      <c r="E19" s="204"/>
      <c r="F19" s="85">
        <f>3016.56+673946.7</f>
        <v>676963.26</v>
      </c>
    </row>
    <row r="20" spans="1:19" s="82" customFormat="1" ht="28.5" customHeight="1" x14ac:dyDescent="0.25">
      <c r="A20" s="202" t="s">
        <v>175</v>
      </c>
      <c r="B20" s="203"/>
      <c r="C20" s="203"/>
      <c r="D20" s="203"/>
      <c r="E20" s="204"/>
      <c r="F20" s="85">
        <v>95652.9</v>
      </c>
    </row>
    <row r="21" spans="1:19" s="86" customFormat="1" ht="26.25" customHeight="1" x14ac:dyDescent="0.2">
      <c r="A21" s="202" t="s">
        <v>176</v>
      </c>
      <c r="B21" s="203"/>
      <c r="C21" s="203"/>
      <c r="D21" s="203"/>
      <c r="E21" s="204"/>
      <c r="F21" s="85">
        <v>2250</v>
      </c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</row>
    <row r="22" spans="1:19" s="119" customFormat="1" ht="30" customHeight="1" x14ac:dyDescent="0.25">
      <c r="A22" s="199" t="s">
        <v>178</v>
      </c>
      <c r="B22" s="200"/>
      <c r="C22" s="200"/>
      <c r="D22" s="200"/>
      <c r="E22" s="201"/>
      <c r="F22" s="118">
        <f>F12+F18</f>
        <v>862258.41900000011</v>
      </c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</row>
    <row r="23" spans="1:19" s="119" customFormat="1" ht="30" customHeight="1" x14ac:dyDescent="0.25">
      <c r="A23" s="199" t="s">
        <v>179</v>
      </c>
      <c r="B23" s="200"/>
      <c r="C23" s="200"/>
      <c r="D23" s="200"/>
      <c r="E23" s="201"/>
      <c r="F23" s="118">
        <f>Лист3!E85</f>
        <v>855335.71199999982</v>
      </c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</row>
    <row r="24" spans="1:19" s="119" customFormat="1" ht="30" customHeight="1" x14ac:dyDescent="0.25">
      <c r="A24" s="199" t="s">
        <v>290</v>
      </c>
      <c r="B24" s="200"/>
      <c r="C24" s="200"/>
      <c r="D24" s="200"/>
      <c r="E24" s="201"/>
      <c r="F24" s="118">
        <f>F22-F23</f>
        <v>6922.7070000002859</v>
      </c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</row>
    <row r="25" spans="1:19" s="119" customFormat="1" ht="30" customHeight="1" x14ac:dyDescent="0.25">
      <c r="A25" s="199" t="s">
        <v>180</v>
      </c>
      <c r="B25" s="200"/>
      <c r="C25" s="200"/>
      <c r="D25" s="200"/>
      <c r="E25" s="201"/>
      <c r="F25" s="120">
        <f>F13+F14-F18</f>
        <v>243388.53000000026</v>
      </c>
      <c r="G25" s="116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</row>
    <row r="26" spans="1:19" s="86" customFormat="1" ht="11.45" customHeight="1" x14ac:dyDescent="0.25">
      <c r="A26" s="87"/>
      <c r="B26" s="87"/>
      <c r="C26" s="87"/>
      <c r="D26" s="87"/>
      <c r="E26" s="87"/>
      <c r="F26" s="87"/>
    </row>
    <row r="27" spans="1:19" s="88" customFormat="1" ht="64.5" customHeight="1" x14ac:dyDescent="0.2">
      <c r="A27" s="198" t="s">
        <v>181</v>
      </c>
      <c r="B27" s="198"/>
      <c r="C27" s="198"/>
      <c r="D27" s="198"/>
    </row>
    <row r="28" spans="1:19" s="60" customFormat="1" ht="21.75" customHeight="1" x14ac:dyDescent="0.25">
      <c r="A28" s="205" t="s">
        <v>182</v>
      </c>
      <c r="B28" s="205"/>
      <c r="C28" s="205"/>
      <c r="D28" s="205"/>
    </row>
    <row r="29" spans="1:19" s="60" customFormat="1" ht="22.5" customHeight="1" x14ac:dyDescent="0.25">
      <c r="A29" s="198" t="s">
        <v>43</v>
      </c>
      <c r="B29" s="198"/>
      <c r="C29" s="198"/>
      <c r="D29" s="198"/>
    </row>
    <row r="30" spans="1:19" s="60" customFormat="1" ht="22.5" customHeight="1" x14ac:dyDescent="0.25">
      <c r="A30" s="198" t="s">
        <v>44</v>
      </c>
      <c r="B30" s="198"/>
      <c r="C30" s="198"/>
      <c r="D30" s="61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view="pageBreakPreview" topLeftCell="A64" zoomScale="60" workbookViewId="0">
      <selection activeCell="A83" sqref="A83:XFD84"/>
    </sheetView>
  </sheetViews>
  <sheetFormatPr defaultRowHeight="15" x14ac:dyDescent="0.25"/>
  <cols>
    <col min="1" max="1" width="55.85546875" style="125" customWidth="1"/>
    <col min="2" max="2" width="13.85546875" style="124" customWidth="1"/>
    <col min="3" max="3" width="13.85546875" style="133" customWidth="1"/>
    <col min="4" max="4" width="13.85546875" style="124" customWidth="1"/>
    <col min="5" max="5" width="14.42578125" style="124" customWidth="1"/>
    <col min="6" max="255" width="9.140625" style="125"/>
    <col min="256" max="256" width="8.7109375" style="125" customWidth="1"/>
    <col min="257" max="257" width="31.5703125" style="125" customWidth="1"/>
    <col min="258" max="258" width="13.85546875" style="125" customWidth="1"/>
    <col min="259" max="259" width="19.140625" style="125" customWidth="1"/>
    <col min="260" max="260" width="17.5703125" style="125" customWidth="1"/>
    <col min="261" max="261" width="14.7109375" style="125" customWidth="1"/>
    <col min="262" max="511" width="9.140625" style="125"/>
    <col min="512" max="512" width="8.7109375" style="125" customWidth="1"/>
    <col min="513" max="513" width="31.5703125" style="125" customWidth="1"/>
    <col min="514" max="514" width="13.85546875" style="125" customWidth="1"/>
    <col min="515" max="515" width="19.140625" style="125" customWidth="1"/>
    <col min="516" max="516" width="17.5703125" style="125" customWidth="1"/>
    <col min="517" max="517" width="14.7109375" style="125" customWidth="1"/>
    <col min="518" max="767" width="9.140625" style="125"/>
    <col min="768" max="768" width="8.7109375" style="125" customWidth="1"/>
    <col min="769" max="769" width="31.5703125" style="125" customWidth="1"/>
    <col min="770" max="770" width="13.85546875" style="125" customWidth="1"/>
    <col min="771" max="771" width="19.140625" style="125" customWidth="1"/>
    <col min="772" max="772" width="17.5703125" style="125" customWidth="1"/>
    <col min="773" max="773" width="14.7109375" style="125" customWidth="1"/>
    <col min="774" max="1023" width="9.140625" style="125"/>
    <col min="1024" max="1024" width="8.7109375" style="125" customWidth="1"/>
    <col min="1025" max="1025" width="31.5703125" style="125" customWidth="1"/>
    <col min="1026" max="1026" width="13.85546875" style="125" customWidth="1"/>
    <col min="1027" max="1027" width="19.140625" style="125" customWidth="1"/>
    <col min="1028" max="1028" width="17.5703125" style="125" customWidth="1"/>
    <col min="1029" max="1029" width="14.7109375" style="125" customWidth="1"/>
    <col min="1030" max="1279" width="9.140625" style="125"/>
    <col min="1280" max="1280" width="8.7109375" style="125" customWidth="1"/>
    <col min="1281" max="1281" width="31.5703125" style="125" customWidth="1"/>
    <col min="1282" max="1282" width="13.85546875" style="125" customWidth="1"/>
    <col min="1283" max="1283" width="19.140625" style="125" customWidth="1"/>
    <col min="1284" max="1284" width="17.5703125" style="125" customWidth="1"/>
    <col min="1285" max="1285" width="14.7109375" style="125" customWidth="1"/>
    <col min="1286" max="1535" width="9.140625" style="125"/>
    <col min="1536" max="1536" width="8.7109375" style="125" customWidth="1"/>
    <col min="1537" max="1537" width="31.5703125" style="125" customWidth="1"/>
    <col min="1538" max="1538" width="13.85546875" style="125" customWidth="1"/>
    <col min="1539" max="1539" width="19.140625" style="125" customWidth="1"/>
    <col min="1540" max="1540" width="17.5703125" style="125" customWidth="1"/>
    <col min="1541" max="1541" width="14.7109375" style="125" customWidth="1"/>
    <col min="1542" max="1791" width="9.140625" style="125"/>
    <col min="1792" max="1792" width="8.7109375" style="125" customWidth="1"/>
    <col min="1793" max="1793" width="31.5703125" style="125" customWidth="1"/>
    <col min="1794" max="1794" width="13.85546875" style="125" customWidth="1"/>
    <col min="1795" max="1795" width="19.140625" style="125" customWidth="1"/>
    <col min="1796" max="1796" width="17.5703125" style="125" customWidth="1"/>
    <col min="1797" max="1797" width="14.7109375" style="125" customWidth="1"/>
    <col min="1798" max="2047" width="9.140625" style="125"/>
    <col min="2048" max="2048" width="8.7109375" style="125" customWidth="1"/>
    <col min="2049" max="2049" width="31.5703125" style="125" customWidth="1"/>
    <col min="2050" max="2050" width="13.85546875" style="125" customWidth="1"/>
    <col min="2051" max="2051" width="19.140625" style="125" customWidth="1"/>
    <col min="2052" max="2052" width="17.5703125" style="125" customWidth="1"/>
    <col min="2053" max="2053" width="14.7109375" style="125" customWidth="1"/>
    <col min="2054" max="2303" width="9.140625" style="125"/>
    <col min="2304" max="2304" width="8.7109375" style="125" customWidth="1"/>
    <col min="2305" max="2305" width="31.5703125" style="125" customWidth="1"/>
    <col min="2306" max="2306" width="13.85546875" style="125" customWidth="1"/>
    <col min="2307" max="2307" width="19.140625" style="125" customWidth="1"/>
    <col min="2308" max="2308" width="17.5703125" style="125" customWidth="1"/>
    <col min="2309" max="2309" width="14.7109375" style="125" customWidth="1"/>
    <col min="2310" max="2559" width="9.140625" style="125"/>
    <col min="2560" max="2560" width="8.7109375" style="125" customWidth="1"/>
    <col min="2561" max="2561" width="31.5703125" style="125" customWidth="1"/>
    <col min="2562" max="2562" width="13.85546875" style="125" customWidth="1"/>
    <col min="2563" max="2563" width="19.140625" style="125" customWidth="1"/>
    <col min="2564" max="2564" width="17.5703125" style="125" customWidth="1"/>
    <col min="2565" max="2565" width="14.7109375" style="125" customWidth="1"/>
    <col min="2566" max="2815" width="9.140625" style="125"/>
    <col min="2816" max="2816" width="8.7109375" style="125" customWidth="1"/>
    <col min="2817" max="2817" width="31.5703125" style="125" customWidth="1"/>
    <col min="2818" max="2818" width="13.85546875" style="125" customWidth="1"/>
    <col min="2819" max="2819" width="19.140625" style="125" customWidth="1"/>
    <col min="2820" max="2820" width="17.5703125" style="125" customWidth="1"/>
    <col min="2821" max="2821" width="14.7109375" style="125" customWidth="1"/>
    <col min="2822" max="3071" width="9.140625" style="125"/>
    <col min="3072" max="3072" width="8.7109375" style="125" customWidth="1"/>
    <col min="3073" max="3073" width="31.5703125" style="125" customWidth="1"/>
    <col min="3074" max="3074" width="13.85546875" style="125" customWidth="1"/>
    <col min="3075" max="3075" width="19.140625" style="125" customWidth="1"/>
    <col min="3076" max="3076" width="17.5703125" style="125" customWidth="1"/>
    <col min="3077" max="3077" width="14.7109375" style="125" customWidth="1"/>
    <col min="3078" max="3327" width="9.140625" style="125"/>
    <col min="3328" max="3328" width="8.7109375" style="125" customWidth="1"/>
    <col min="3329" max="3329" width="31.5703125" style="125" customWidth="1"/>
    <col min="3330" max="3330" width="13.85546875" style="125" customWidth="1"/>
    <col min="3331" max="3331" width="19.140625" style="125" customWidth="1"/>
    <col min="3332" max="3332" width="17.5703125" style="125" customWidth="1"/>
    <col min="3333" max="3333" width="14.7109375" style="125" customWidth="1"/>
    <col min="3334" max="3583" width="9.140625" style="125"/>
    <col min="3584" max="3584" width="8.7109375" style="125" customWidth="1"/>
    <col min="3585" max="3585" width="31.5703125" style="125" customWidth="1"/>
    <col min="3586" max="3586" width="13.85546875" style="125" customWidth="1"/>
    <col min="3587" max="3587" width="19.140625" style="125" customWidth="1"/>
    <col min="3588" max="3588" width="17.5703125" style="125" customWidth="1"/>
    <col min="3589" max="3589" width="14.7109375" style="125" customWidth="1"/>
    <col min="3590" max="3839" width="9.140625" style="125"/>
    <col min="3840" max="3840" width="8.7109375" style="125" customWidth="1"/>
    <col min="3841" max="3841" width="31.5703125" style="125" customWidth="1"/>
    <col min="3842" max="3842" width="13.85546875" style="125" customWidth="1"/>
    <col min="3843" max="3843" width="19.140625" style="125" customWidth="1"/>
    <col min="3844" max="3844" width="17.5703125" style="125" customWidth="1"/>
    <col min="3845" max="3845" width="14.7109375" style="125" customWidth="1"/>
    <col min="3846" max="4095" width="9.140625" style="125"/>
    <col min="4096" max="4096" width="8.7109375" style="125" customWidth="1"/>
    <col min="4097" max="4097" width="31.5703125" style="125" customWidth="1"/>
    <col min="4098" max="4098" width="13.85546875" style="125" customWidth="1"/>
    <col min="4099" max="4099" width="19.140625" style="125" customWidth="1"/>
    <col min="4100" max="4100" width="17.5703125" style="125" customWidth="1"/>
    <col min="4101" max="4101" width="14.7109375" style="125" customWidth="1"/>
    <col min="4102" max="4351" width="9.140625" style="125"/>
    <col min="4352" max="4352" width="8.7109375" style="125" customWidth="1"/>
    <col min="4353" max="4353" width="31.5703125" style="125" customWidth="1"/>
    <col min="4354" max="4354" width="13.85546875" style="125" customWidth="1"/>
    <col min="4355" max="4355" width="19.140625" style="125" customWidth="1"/>
    <col min="4356" max="4356" width="17.5703125" style="125" customWidth="1"/>
    <col min="4357" max="4357" width="14.7109375" style="125" customWidth="1"/>
    <col min="4358" max="4607" width="9.140625" style="125"/>
    <col min="4608" max="4608" width="8.7109375" style="125" customWidth="1"/>
    <col min="4609" max="4609" width="31.5703125" style="125" customWidth="1"/>
    <col min="4610" max="4610" width="13.85546875" style="125" customWidth="1"/>
    <col min="4611" max="4611" width="19.140625" style="125" customWidth="1"/>
    <col min="4612" max="4612" width="17.5703125" style="125" customWidth="1"/>
    <col min="4613" max="4613" width="14.7109375" style="125" customWidth="1"/>
    <col min="4614" max="4863" width="9.140625" style="125"/>
    <col min="4864" max="4864" width="8.7109375" style="125" customWidth="1"/>
    <col min="4865" max="4865" width="31.5703125" style="125" customWidth="1"/>
    <col min="4866" max="4866" width="13.85546875" style="125" customWidth="1"/>
    <col min="4867" max="4867" width="19.140625" style="125" customWidth="1"/>
    <col min="4868" max="4868" width="17.5703125" style="125" customWidth="1"/>
    <col min="4869" max="4869" width="14.7109375" style="125" customWidth="1"/>
    <col min="4870" max="5119" width="9.140625" style="125"/>
    <col min="5120" max="5120" width="8.7109375" style="125" customWidth="1"/>
    <col min="5121" max="5121" width="31.5703125" style="125" customWidth="1"/>
    <col min="5122" max="5122" width="13.85546875" style="125" customWidth="1"/>
    <col min="5123" max="5123" width="19.140625" style="125" customWidth="1"/>
    <col min="5124" max="5124" width="17.5703125" style="125" customWidth="1"/>
    <col min="5125" max="5125" width="14.7109375" style="125" customWidth="1"/>
    <col min="5126" max="5375" width="9.140625" style="125"/>
    <col min="5376" max="5376" width="8.7109375" style="125" customWidth="1"/>
    <col min="5377" max="5377" width="31.5703125" style="125" customWidth="1"/>
    <col min="5378" max="5378" width="13.85546875" style="125" customWidth="1"/>
    <col min="5379" max="5379" width="19.140625" style="125" customWidth="1"/>
    <col min="5380" max="5380" width="17.5703125" style="125" customWidth="1"/>
    <col min="5381" max="5381" width="14.7109375" style="125" customWidth="1"/>
    <col min="5382" max="5631" width="9.140625" style="125"/>
    <col min="5632" max="5632" width="8.7109375" style="125" customWidth="1"/>
    <col min="5633" max="5633" width="31.5703125" style="125" customWidth="1"/>
    <col min="5634" max="5634" width="13.85546875" style="125" customWidth="1"/>
    <col min="5635" max="5635" width="19.140625" style="125" customWidth="1"/>
    <col min="5636" max="5636" width="17.5703125" style="125" customWidth="1"/>
    <col min="5637" max="5637" width="14.7109375" style="125" customWidth="1"/>
    <col min="5638" max="5887" width="9.140625" style="125"/>
    <col min="5888" max="5888" width="8.7109375" style="125" customWidth="1"/>
    <col min="5889" max="5889" width="31.5703125" style="125" customWidth="1"/>
    <col min="5890" max="5890" width="13.85546875" style="125" customWidth="1"/>
    <col min="5891" max="5891" width="19.140625" style="125" customWidth="1"/>
    <col min="5892" max="5892" width="17.5703125" style="125" customWidth="1"/>
    <col min="5893" max="5893" width="14.7109375" style="125" customWidth="1"/>
    <col min="5894" max="6143" width="9.140625" style="125"/>
    <col min="6144" max="6144" width="8.7109375" style="125" customWidth="1"/>
    <col min="6145" max="6145" width="31.5703125" style="125" customWidth="1"/>
    <col min="6146" max="6146" width="13.85546875" style="125" customWidth="1"/>
    <col min="6147" max="6147" width="19.140625" style="125" customWidth="1"/>
    <col min="6148" max="6148" width="17.5703125" style="125" customWidth="1"/>
    <col min="6149" max="6149" width="14.7109375" style="125" customWidth="1"/>
    <col min="6150" max="6399" width="9.140625" style="125"/>
    <col min="6400" max="6400" width="8.7109375" style="125" customWidth="1"/>
    <col min="6401" max="6401" width="31.5703125" style="125" customWidth="1"/>
    <col min="6402" max="6402" width="13.85546875" style="125" customWidth="1"/>
    <col min="6403" max="6403" width="19.140625" style="125" customWidth="1"/>
    <col min="6404" max="6404" width="17.5703125" style="125" customWidth="1"/>
    <col min="6405" max="6405" width="14.7109375" style="125" customWidth="1"/>
    <col min="6406" max="6655" width="9.140625" style="125"/>
    <col min="6656" max="6656" width="8.7109375" style="125" customWidth="1"/>
    <col min="6657" max="6657" width="31.5703125" style="125" customWidth="1"/>
    <col min="6658" max="6658" width="13.85546875" style="125" customWidth="1"/>
    <col min="6659" max="6659" width="19.140625" style="125" customWidth="1"/>
    <col min="6660" max="6660" width="17.5703125" style="125" customWidth="1"/>
    <col min="6661" max="6661" width="14.7109375" style="125" customWidth="1"/>
    <col min="6662" max="6911" width="9.140625" style="125"/>
    <col min="6912" max="6912" width="8.7109375" style="125" customWidth="1"/>
    <col min="6913" max="6913" width="31.5703125" style="125" customWidth="1"/>
    <col min="6914" max="6914" width="13.85546875" style="125" customWidth="1"/>
    <col min="6915" max="6915" width="19.140625" style="125" customWidth="1"/>
    <col min="6916" max="6916" width="17.5703125" style="125" customWidth="1"/>
    <col min="6917" max="6917" width="14.7109375" style="125" customWidth="1"/>
    <col min="6918" max="7167" width="9.140625" style="125"/>
    <col min="7168" max="7168" width="8.7109375" style="125" customWidth="1"/>
    <col min="7169" max="7169" width="31.5703125" style="125" customWidth="1"/>
    <col min="7170" max="7170" width="13.85546875" style="125" customWidth="1"/>
    <col min="7171" max="7171" width="19.140625" style="125" customWidth="1"/>
    <col min="7172" max="7172" width="17.5703125" style="125" customWidth="1"/>
    <col min="7173" max="7173" width="14.7109375" style="125" customWidth="1"/>
    <col min="7174" max="7423" width="9.140625" style="125"/>
    <col min="7424" max="7424" width="8.7109375" style="125" customWidth="1"/>
    <col min="7425" max="7425" width="31.5703125" style="125" customWidth="1"/>
    <col min="7426" max="7426" width="13.85546875" style="125" customWidth="1"/>
    <col min="7427" max="7427" width="19.140625" style="125" customWidth="1"/>
    <col min="7428" max="7428" width="17.5703125" style="125" customWidth="1"/>
    <col min="7429" max="7429" width="14.7109375" style="125" customWidth="1"/>
    <col min="7430" max="7679" width="9.140625" style="125"/>
    <col min="7680" max="7680" width="8.7109375" style="125" customWidth="1"/>
    <col min="7681" max="7681" width="31.5703125" style="125" customWidth="1"/>
    <col min="7682" max="7682" width="13.85546875" style="125" customWidth="1"/>
    <col min="7683" max="7683" width="19.140625" style="125" customWidth="1"/>
    <col min="7684" max="7684" width="17.5703125" style="125" customWidth="1"/>
    <col min="7685" max="7685" width="14.7109375" style="125" customWidth="1"/>
    <col min="7686" max="7935" width="9.140625" style="125"/>
    <col min="7936" max="7936" width="8.7109375" style="125" customWidth="1"/>
    <col min="7937" max="7937" width="31.5703125" style="125" customWidth="1"/>
    <col min="7938" max="7938" width="13.85546875" style="125" customWidth="1"/>
    <col min="7939" max="7939" width="19.140625" style="125" customWidth="1"/>
    <col min="7940" max="7940" width="17.5703125" style="125" customWidth="1"/>
    <col min="7941" max="7941" width="14.7109375" style="125" customWidth="1"/>
    <col min="7942" max="8191" width="9.140625" style="125"/>
    <col min="8192" max="8192" width="8.7109375" style="125" customWidth="1"/>
    <col min="8193" max="8193" width="31.5703125" style="125" customWidth="1"/>
    <col min="8194" max="8194" width="13.85546875" style="125" customWidth="1"/>
    <col min="8195" max="8195" width="19.140625" style="125" customWidth="1"/>
    <col min="8196" max="8196" width="17.5703125" style="125" customWidth="1"/>
    <col min="8197" max="8197" width="14.7109375" style="125" customWidth="1"/>
    <col min="8198" max="8447" width="9.140625" style="125"/>
    <col min="8448" max="8448" width="8.7109375" style="125" customWidth="1"/>
    <col min="8449" max="8449" width="31.5703125" style="125" customWidth="1"/>
    <col min="8450" max="8450" width="13.85546875" style="125" customWidth="1"/>
    <col min="8451" max="8451" width="19.140625" style="125" customWidth="1"/>
    <col min="8452" max="8452" width="17.5703125" style="125" customWidth="1"/>
    <col min="8453" max="8453" width="14.7109375" style="125" customWidth="1"/>
    <col min="8454" max="8703" width="9.140625" style="125"/>
    <col min="8704" max="8704" width="8.7109375" style="125" customWidth="1"/>
    <col min="8705" max="8705" width="31.5703125" style="125" customWidth="1"/>
    <col min="8706" max="8706" width="13.85546875" style="125" customWidth="1"/>
    <col min="8707" max="8707" width="19.140625" style="125" customWidth="1"/>
    <col min="8708" max="8708" width="17.5703125" style="125" customWidth="1"/>
    <col min="8709" max="8709" width="14.7109375" style="125" customWidth="1"/>
    <col min="8710" max="8959" width="9.140625" style="125"/>
    <col min="8960" max="8960" width="8.7109375" style="125" customWidth="1"/>
    <col min="8961" max="8961" width="31.5703125" style="125" customWidth="1"/>
    <col min="8962" max="8962" width="13.85546875" style="125" customWidth="1"/>
    <col min="8963" max="8963" width="19.140625" style="125" customWidth="1"/>
    <col min="8964" max="8964" width="17.5703125" style="125" customWidth="1"/>
    <col min="8965" max="8965" width="14.7109375" style="125" customWidth="1"/>
    <col min="8966" max="9215" width="9.140625" style="125"/>
    <col min="9216" max="9216" width="8.7109375" style="125" customWidth="1"/>
    <col min="9217" max="9217" width="31.5703125" style="125" customWidth="1"/>
    <col min="9218" max="9218" width="13.85546875" style="125" customWidth="1"/>
    <col min="9219" max="9219" width="19.140625" style="125" customWidth="1"/>
    <col min="9220" max="9220" width="17.5703125" style="125" customWidth="1"/>
    <col min="9221" max="9221" width="14.7109375" style="125" customWidth="1"/>
    <col min="9222" max="9471" width="9.140625" style="125"/>
    <col min="9472" max="9472" width="8.7109375" style="125" customWidth="1"/>
    <col min="9473" max="9473" width="31.5703125" style="125" customWidth="1"/>
    <col min="9474" max="9474" width="13.85546875" style="125" customWidth="1"/>
    <col min="9475" max="9475" width="19.140625" style="125" customWidth="1"/>
    <col min="9476" max="9476" width="17.5703125" style="125" customWidth="1"/>
    <col min="9477" max="9477" width="14.7109375" style="125" customWidth="1"/>
    <col min="9478" max="9727" width="9.140625" style="125"/>
    <col min="9728" max="9728" width="8.7109375" style="125" customWidth="1"/>
    <col min="9729" max="9729" width="31.5703125" style="125" customWidth="1"/>
    <col min="9730" max="9730" width="13.85546875" style="125" customWidth="1"/>
    <col min="9731" max="9731" width="19.140625" style="125" customWidth="1"/>
    <col min="9732" max="9732" width="17.5703125" style="125" customWidth="1"/>
    <col min="9733" max="9733" width="14.7109375" style="125" customWidth="1"/>
    <col min="9734" max="9983" width="9.140625" style="125"/>
    <col min="9984" max="9984" width="8.7109375" style="125" customWidth="1"/>
    <col min="9985" max="9985" width="31.5703125" style="125" customWidth="1"/>
    <col min="9986" max="9986" width="13.85546875" style="125" customWidth="1"/>
    <col min="9987" max="9987" width="19.140625" style="125" customWidth="1"/>
    <col min="9988" max="9988" width="17.5703125" style="125" customWidth="1"/>
    <col min="9989" max="9989" width="14.7109375" style="125" customWidth="1"/>
    <col min="9990" max="10239" width="9.140625" style="125"/>
    <col min="10240" max="10240" width="8.7109375" style="125" customWidth="1"/>
    <col min="10241" max="10241" width="31.5703125" style="125" customWidth="1"/>
    <col min="10242" max="10242" width="13.85546875" style="125" customWidth="1"/>
    <col min="10243" max="10243" width="19.140625" style="125" customWidth="1"/>
    <col min="10244" max="10244" width="17.5703125" style="125" customWidth="1"/>
    <col min="10245" max="10245" width="14.7109375" style="125" customWidth="1"/>
    <col min="10246" max="10495" width="9.140625" style="125"/>
    <col min="10496" max="10496" width="8.7109375" style="125" customWidth="1"/>
    <col min="10497" max="10497" width="31.5703125" style="125" customWidth="1"/>
    <col min="10498" max="10498" width="13.85546875" style="125" customWidth="1"/>
    <col min="10499" max="10499" width="19.140625" style="125" customWidth="1"/>
    <col min="10500" max="10500" width="17.5703125" style="125" customWidth="1"/>
    <col min="10501" max="10501" width="14.7109375" style="125" customWidth="1"/>
    <col min="10502" max="10751" width="9.140625" style="125"/>
    <col min="10752" max="10752" width="8.7109375" style="125" customWidth="1"/>
    <col min="10753" max="10753" width="31.5703125" style="125" customWidth="1"/>
    <col min="10754" max="10754" width="13.85546875" style="125" customWidth="1"/>
    <col min="10755" max="10755" width="19.140625" style="125" customWidth="1"/>
    <col min="10756" max="10756" width="17.5703125" style="125" customWidth="1"/>
    <col min="10757" max="10757" width="14.7109375" style="125" customWidth="1"/>
    <col min="10758" max="11007" width="9.140625" style="125"/>
    <col min="11008" max="11008" width="8.7109375" style="125" customWidth="1"/>
    <col min="11009" max="11009" width="31.5703125" style="125" customWidth="1"/>
    <col min="11010" max="11010" width="13.85546875" style="125" customWidth="1"/>
    <col min="11011" max="11011" width="19.140625" style="125" customWidth="1"/>
    <col min="11012" max="11012" width="17.5703125" style="125" customWidth="1"/>
    <col min="11013" max="11013" width="14.7109375" style="125" customWidth="1"/>
    <col min="11014" max="11263" width="9.140625" style="125"/>
    <col min="11264" max="11264" width="8.7109375" style="125" customWidth="1"/>
    <col min="11265" max="11265" width="31.5703125" style="125" customWidth="1"/>
    <col min="11266" max="11266" width="13.85546875" style="125" customWidth="1"/>
    <col min="11267" max="11267" width="19.140625" style="125" customWidth="1"/>
    <col min="11268" max="11268" width="17.5703125" style="125" customWidth="1"/>
    <col min="11269" max="11269" width="14.7109375" style="125" customWidth="1"/>
    <col min="11270" max="11519" width="9.140625" style="125"/>
    <col min="11520" max="11520" width="8.7109375" style="125" customWidth="1"/>
    <col min="11521" max="11521" width="31.5703125" style="125" customWidth="1"/>
    <col min="11522" max="11522" width="13.85546875" style="125" customWidth="1"/>
    <col min="11523" max="11523" width="19.140625" style="125" customWidth="1"/>
    <col min="11524" max="11524" width="17.5703125" style="125" customWidth="1"/>
    <col min="11525" max="11525" width="14.7109375" style="125" customWidth="1"/>
    <col min="11526" max="11775" width="9.140625" style="125"/>
    <col min="11776" max="11776" width="8.7109375" style="125" customWidth="1"/>
    <col min="11777" max="11777" width="31.5703125" style="125" customWidth="1"/>
    <col min="11778" max="11778" width="13.85546875" style="125" customWidth="1"/>
    <col min="11779" max="11779" width="19.140625" style="125" customWidth="1"/>
    <col min="11780" max="11780" width="17.5703125" style="125" customWidth="1"/>
    <col min="11781" max="11781" width="14.7109375" style="125" customWidth="1"/>
    <col min="11782" max="12031" width="9.140625" style="125"/>
    <col min="12032" max="12032" width="8.7109375" style="125" customWidth="1"/>
    <col min="12033" max="12033" width="31.5703125" style="125" customWidth="1"/>
    <col min="12034" max="12034" width="13.85546875" style="125" customWidth="1"/>
    <col min="12035" max="12035" width="19.140625" style="125" customWidth="1"/>
    <col min="12036" max="12036" width="17.5703125" style="125" customWidth="1"/>
    <col min="12037" max="12037" width="14.7109375" style="125" customWidth="1"/>
    <col min="12038" max="12287" width="9.140625" style="125"/>
    <col min="12288" max="12288" width="8.7109375" style="125" customWidth="1"/>
    <col min="12289" max="12289" width="31.5703125" style="125" customWidth="1"/>
    <col min="12290" max="12290" width="13.85546875" style="125" customWidth="1"/>
    <col min="12291" max="12291" width="19.140625" style="125" customWidth="1"/>
    <col min="12292" max="12292" width="17.5703125" style="125" customWidth="1"/>
    <col min="12293" max="12293" width="14.7109375" style="125" customWidth="1"/>
    <col min="12294" max="12543" width="9.140625" style="125"/>
    <col min="12544" max="12544" width="8.7109375" style="125" customWidth="1"/>
    <col min="12545" max="12545" width="31.5703125" style="125" customWidth="1"/>
    <col min="12546" max="12546" width="13.85546875" style="125" customWidth="1"/>
    <col min="12547" max="12547" width="19.140625" style="125" customWidth="1"/>
    <col min="12548" max="12548" width="17.5703125" style="125" customWidth="1"/>
    <col min="12549" max="12549" width="14.7109375" style="125" customWidth="1"/>
    <col min="12550" max="12799" width="9.140625" style="125"/>
    <col min="12800" max="12800" width="8.7109375" style="125" customWidth="1"/>
    <col min="12801" max="12801" width="31.5703125" style="125" customWidth="1"/>
    <col min="12802" max="12802" width="13.85546875" style="125" customWidth="1"/>
    <col min="12803" max="12803" width="19.140625" style="125" customWidth="1"/>
    <col min="12804" max="12804" width="17.5703125" style="125" customWidth="1"/>
    <col min="12805" max="12805" width="14.7109375" style="125" customWidth="1"/>
    <col min="12806" max="13055" width="9.140625" style="125"/>
    <col min="13056" max="13056" width="8.7109375" style="125" customWidth="1"/>
    <col min="13057" max="13057" width="31.5703125" style="125" customWidth="1"/>
    <col min="13058" max="13058" width="13.85546875" style="125" customWidth="1"/>
    <col min="13059" max="13059" width="19.140625" style="125" customWidth="1"/>
    <col min="13060" max="13060" width="17.5703125" style="125" customWidth="1"/>
    <col min="13061" max="13061" width="14.7109375" style="125" customWidth="1"/>
    <col min="13062" max="13311" width="9.140625" style="125"/>
    <col min="13312" max="13312" width="8.7109375" style="125" customWidth="1"/>
    <col min="13313" max="13313" width="31.5703125" style="125" customWidth="1"/>
    <col min="13314" max="13314" width="13.85546875" style="125" customWidth="1"/>
    <col min="13315" max="13315" width="19.140625" style="125" customWidth="1"/>
    <col min="13316" max="13316" width="17.5703125" style="125" customWidth="1"/>
    <col min="13317" max="13317" width="14.7109375" style="125" customWidth="1"/>
    <col min="13318" max="13567" width="9.140625" style="125"/>
    <col min="13568" max="13568" width="8.7109375" style="125" customWidth="1"/>
    <col min="13569" max="13569" width="31.5703125" style="125" customWidth="1"/>
    <col min="13570" max="13570" width="13.85546875" style="125" customWidth="1"/>
    <col min="13571" max="13571" width="19.140625" style="125" customWidth="1"/>
    <col min="13572" max="13572" width="17.5703125" style="125" customWidth="1"/>
    <col min="13573" max="13573" width="14.7109375" style="125" customWidth="1"/>
    <col min="13574" max="13823" width="9.140625" style="125"/>
    <col min="13824" max="13824" width="8.7109375" style="125" customWidth="1"/>
    <col min="13825" max="13825" width="31.5703125" style="125" customWidth="1"/>
    <col min="13826" max="13826" width="13.85546875" style="125" customWidth="1"/>
    <col min="13827" max="13827" width="19.140625" style="125" customWidth="1"/>
    <col min="13828" max="13828" width="17.5703125" style="125" customWidth="1"/>
    <col min="13829" max="13829" width="14.7109375" style="125" customWidth="1"/>
    <col min="13830" max="14079" width="9.140625" style="125"/>
    <col min="14080" max="14080" width="8.7109375" style="125" customWidth="1"/>
    <col min="14081" max="14081" width="31.5703125" style="125" customWidth="1"/>
    <col min="14082" max="14082" width="13.85546875" style="125" customWidth="1"/>
    <col min="14083" max="14083" width="19.140625" style="125" customWidth="1"/>
    <col min="14084" max="14084" width="17.5703125" style="125" customWidth="1"/>
    <col min="14085" max="14085" width="14.7109375" style="125" customWidth="1"/>
    <col min="14086" max="14335" width="9.140625" style="125"/>
    <col min="14336" max="14336" width="8.7109375" style="125" customWidth="1"/>
    <col min="14337" max="14337" width="31.5703125" style="125" customWidth="1"/>
    <col min="14338" max="14338" width="13.85546875" style="125" customWidth="1"/>
    <col min="14339" max="14339" width="19.140625" style="125" customWidth="1"/>
    <col min="14340" max="14340" width="17.5703125" style="125" customWidth="1"/>
    <col min="14341" max="14341" width="14.7109375" style="125" customWidth="1"/>
    <col min="14342" max="14591" width="9.140625" style="125"/>
    <col min="14592" max="14592" width="8.7109375" style="125" customWidth="1"/>
    <col min="14593" max="14593" width="31.5703125" style="125" customWidth="1"/>
    <col min="14594" max="14594" width="13.85546875" style="125" customWidth="1"/>
    <col min="14595" max="14595" width="19.140625" style="125" customWidth="1"/>
    <col min="14596" max="14596" width="17.5703125" style="125" customWidth="1"/>
    <col min="14597" max="14597" width="14.7109375" style="125" customWidth="1"/>
    <col min="14598" max="14847" width="9.140625" style="125"/>
    <col min="14848" max="14848" width="8.7109375" style="125" customWidth="1"/>
    <col min="14849" max="14849" width="31.5703125" style="125" customWidth="1"/>
    <col min="14850" max="14850" width="13.85546875" style="125" customWidth="1"/>
    <col min="14851" max="14851" width="19.140625" style="125" customWidth="1"/>
    <col min="14852" max="14852" width="17.5703125" style="125" customWidth="1"/>
    <col min="14853" max="14853" width="14.7109375" style="125" customWidth="1"/>
    <col min="14854" max="15103" width="9.140625" style="125"/>
    <col min="15104" max="15104" width="8.7109375" style="125" customWidth="1"/>
    <col min="15105" max="15105" width="31.5703125" style="125" customWidth="1"/>
    <col min="15106" max="15106" width="13.85546875" style="125" customWidth="1"/>
    <col min="15107" max="15107" width="19.140625" style="125" customWidth="1"/>
    <col min="15108" max="15108" width="17.5703125" style="125" customWidth="1"/>
    <col min="15109" max="15109" width="14.7109375" style="125" customWidth="1"/>
    <col min="15110" max="15359" width="9.140625" style="125"/>
    <col min="15360" max="15360" width="8.7109375" style="125" customWidth="1"/>
    <col min="15361" max="15361" width="31.5703125" style="125" customWidth="1"/>
    <col min="15362" max="15362" width="13.85546875" style="125" customWidth="1"/>
    <col min="15363" max="15363" width="19.140625" style="125" customWidth="1"/>
    <col min="15364" max="15364" width="17.5703125" style="125" customWidth="1"/>
    <col min="15365" max="15365" width="14.7109375" style="125" customWidth="1"/>
    <col min="15366" max="15615" width="9.140625" style="125"/>
    <col min="15616" max="15616" width="8.7109375" style="125" customWidth="1"/>
    <col min="15617" max="15617" width="31.5703125" style="125" customWidth="1"/>
    <col min="15618" max="15618" width="13.85546875" style="125" customWidth="1"/>
    <col min="15619" max="15619" width="19.140625" style="125" customWidth="1"/>
    <col min="15620" max="15620" width="17.5703125" style="125" customWidth="1"/>
    <col min="15621" max="15621" width="14.7109375" style="125" customWidth="1"/>
    <col min="15622" max="15871" width="9.140625" style="125"/>
    <col min="15872" max="15872" width="8.7109375" style="125" customWidth="1"/>
    <col min="15873" max="15873" width="31.5703125" style="125" customWidth="1"/>
    <col min="15874" max="15874" width="13.85546875" style="125" customWidth="1"/>
    <col min="15875" max="15875" width="19.140625" style="125" customWidth="1"/>
    <col min="15876" max="15876" width="17.5703125" style="125" customWidth="1"/>
    <col min="15877" max="15877" width="14.7109375" style="125" customWidth="1"/>
    <col min="15878" max="16127" width="9.140625" style="125"/>
    <col min="16128" max="16128" width="8.7109375" style="125" customWidth="1"/>
    <col min="16129" max="16129" width="31.5703125" style="125" customWidth="1"/>
    <col min="16130" max="16130" width="13.85546875" style="125" customWidth="1"/>
    <col min="16131" max="16131" width="19.140625" style="125" customWidth="1"/>
    <col min="16132" max="16132" width="17.5703125" style="125" customWidth="1"/>
    <col min="16133" max="16133" width="14.7109375" style="125" customWidth="1"/>
    <col min="16134" max="16384" width="9.140625" style="125"/>
  </cols>
  <sheetData>
    <row r="1" spans="1:5" ht="23.25" customHeight="1" x14ac:dyDescent="0.25">
      <c r="E1" s="133"/>
    </row>
    <row r="2" spans="1:5" x14ac:dyDescent="0.25">
      <c r="A2" s="125" t="s">
        <v>233</v>
      </c>
    </row>
    <row r="3" spans="1:5" ht="15.75" customHeight="1" x14ac:dyDescent="0.25">
      <c r="B3" s="124" t="s">
        <v>285</v>
      </c>
    </row>
    <row r="4" spans="1:5" x14ac:dyDescent="0.25">
      <c r="B4" s="124" t="s">
        <v>234</v>
      </c>
    </row>
    <row r="5" spans="1:5" x14ac:dyDescent="0.25">
      <c r="B5" s="124" t="s">
        <v>235</v>
      </c>
    </row>
    <row r="6" spans="1:5" ht="26.25" customHeight="1" x14ac:dyDescent="0.25">
      <c r="A6" s="123" t="s">
        <v>236</v>
      </c>
      <c r="E6" s="124" t="s">
        <v>237</v>
      </c>
    </row>
    <row r="8" spans="1:5" ht="28.5" customHeight="1" x14ac:dyDescent="0.25">
      <c r="A8" s="218" t="s">
        <v>286</v>
      </c>
      <c r="B8" s="218"/>
      <c r="C8" s="218"/>
      <c r="D8" s="218"/>
      <c r="E8" s="218"/>
    </row>
    <row r="9" spans="1:5" ht="30.75" customHeight="1" x14ac:dyDescent="0.25">
      <c r="A9" s="218" t="s">
        <v>238</v>
      </c>
      <c r="B9" s="218"/>
      <c r="C9" s="218"/>
      <c r="D9" s="218"/>
      <c r="E9" s="218"/>
    </row>
    <row r="10" spans="1:5" ht="30" customHeight="1" x14ac:dyDescent="0.25">
      <c r="A10" s="218" t="s">
        <v>239</v>
      </c>
      <c r="B10" s="218"/>
      <c r="C10" s="218"/>
      <c r="D10" s="218"/>
      <c r="E10" s="218"/>
    </row>
    <row r="11" spans="1:5" ht="30" customHeight="1" x14ac:dyDescent="0.25">
      <c r="A11" s="218" t="s">
        <v>240</v>
      </c>
      <c r="B11" s="218"/>
      <c r="C11" s="218"/>
      <c r="D11" s="218"/>
      <c r="E11" s="218"/>
    </row>
    <row r="12" spans="1:5" ht="29.25" customHeight="1" x14ac:dyDescent="0.25">
      <c r="A12" s="218" t="s">
        <v>241</v>
      </c>
      <c r="B12" s="218"/>
      <c r="C12" s="218"/>
      <c r="D12" s="218"/>
      <c r="E12" s="218"/>
    </row>
    <row r="13" spans="1:5" ht="28.5" customHeight="1" x14ac:dyDescent="0.25">
      <c r="A13" s="218" t="s">
        <v>242</v>
      </c>
      <c r="B13" s="218"/>
      <c r="C13" s="218"/>
      <c r="D13" s="218"/>
      <c r="E13" s="218"/>
    </row>
    <row r="14" spans="1:5" ht="15.75" customHeight="1" x14ac:dyDescent="0.25"/>
    <row r="15" spans="1:5" ht="150" x14ac:dyDescent="0.25">
      <c r="A15" s="128" t="s">
        <v>2</v>
      </c>
      <c r="B15" s="129" t="s">
        <v>244</v>
      </c>
      <c r="C15" s="129" t="s">
        <v>0</v>
      </c>
      <c r="D15" s="129" t="s">
        <v>243</v>
      </c>
      <c r="E15" s="129" t="s">
        <v>1</v>
      </c>
    </row>
    <row r="16" spans="1:5" s="127" customFormat="1" ht="14.25" x14ac:dyDescent="0.2">
      <c r="A16" s="131" t="s">
        <v>8</v>
      </c>
      <c r="B16" s="134"/>
      <c r="C16" s="134"/>
      <c r="D16" s="134"/>
      <c r="E16" s="134"/>
    </row>
    <row r="17" spans="1:5" x14ac:dyDescent="0.25">
      <c r="A17" s="130" t="s">
        <v>53</v>
      </c>
      <c r="B17" s="135" t="s">
        <v>21</v>
      </c>
      <c r="C17" s="129" t="s">
        <v>11</v>
      </c>
      <c r="D17" s="135">
        <v>0.13</v>
      </c>
      <c r="E17" s="135">
        <v>7889.39</v>
      </c>
    </row>
    <row r="18" spans="1:5" s="127" customFormat="1" ht="28.5" x14ac:dyDescent="0.2">
      <c r="A18" s="131" t="s">
        <v>245</v>
      </c>
      <c r="B18" s="134"/>
      <c r="C18" s="134"/>
      <c r="D18" s="134"/>
      <c r="E18" s="134"/>
    </row>
    <row r="19" spans="1:5" x14ac:dyDescent="0.25">
      <c r="A19" s="130" t="s">
        <v>246</v>
      </c>
      <c r="B19" s="135">
        <v>0.12</v>
      </c>
      <c r="C19" s="129" t="s">
        <v>216</v>
      </c>
      <c r="D19" s="135">
        <f>E19/B19</f>
        <v>19398.833333333336</v>
      </c>
      <c r="E19" s="135">
        <v>2327.86</v>
      </c>
    </row>
    <row r="20" spans="1:5" ht="30" x14ac:dyDescent="0.25">
      <c r="A20" s="130" t="s">
        <v>247</v>
      </c>
      <c r="B20" s="135">
        <v>7.0000000000000007E-2</v>
      </c>
      <c r="C20" s="129" t="s">
        <v>248</v>
      </c>
      <c r="D20" s="135">
        <f t="shared" ref="D20" si="0">E20/B20</f>
        <v>3360.8571428571422</v>
      </c>
      <c r="E20" s="135">
        <v>235.26</v>
      </c>
    </row>
    <row r="21" spans="1:5" x14ac:dyDescent="0.25">
      <c r="A21" s="130" t="s">
        <v>249</v>
      </c>
      <c r="B21" s="135" t="s">
        <v>228</v>
      </c>
      <c r="C21" s="129" t="s">
        <v>12</v>
      </c>
      <c r="D21" s="135">
        <f>E21</f>
        <v>403080.09</v>
      </c>
      <c r="E21" s="135">
        <v>403080.09</v>
      </c>
    </row>
    <row r="22" spans="1:5" s="127" customFormat="1" ht="28.5" x14ac:dyDescent="0.2">
      <c r="A22" s="131" t="s">
        <v>87</v>
      </c>
      <c r="B22" s="134"/>
      <c r="C22" s="134"/>
      <c r="D22" s="134"/>
      <c r="E22" s="134"/>
    </row>
    <row r="23" spans="1:5" ht="30" x14ac:dyDescent="0.25">
      <c r="A23" s="130" t="s">
        <v>191</v>
      </c>
      <c r="B23" s="135" t="s">
        <v>22</v>
      </c>
      <c r="C23" s="129" t="s">
        <v>11</v>
      </c>
      <c r="D23" s="135">
        <f>E23</f>
        <v>44850.76</v>
      </c>
      <c r="E23" s="135">
        <v>44850.76</v>
      </c>
    </row>
    <row r="24" spans="1:5" s="127" customFormat="1" x14ac:dyDescent="0.2">
      <c r="A24" s="131" t="s">
        <v>107</v>
      </c>
      <c r="B24" s="134"/>
      <c r="C24" s="134"/>
      <c r="D24" s="135"/>
      <c r="E24" s="134"/>
    </row>
    <row r="25" spans="1:5" x14ac:dyDescent="0.25">
      <c r="A25" s="130" t="s">
        <v>250</v>
      </c>
      <c r="B25" s="135" t="s">
        <v>227</v>
      </c>
      <c r="C25" s="129" t="s">
        <v>11</v>
      </c>
      <c r="D25" s="135">
        <f t="shared" ref="D25:D27" si="1">E25</f>
        <v>9175.11</v>
      </c>
      <c r="E25" s="135">
        <v>9175.11</v>
      </c>
    </row>
    <row r="26" spans="1:5" x14ac:dyDescent="0.25">
      <c r="A26" s="130" t="s">
        <v>251</v>
      </c>
      <c r="B26" s="135" t="s">
        <v>227</v>
      </c>
      <c r="C26" s="129" t="s">
        <v>11</v>
      </c>
      <c r="D26" s="135">
        <f t="shared" si="1"/>
        <v>1500</v>
      </c>
      <c r="E26" s="135">
        <v>1500</v>
      </c>
    </row>
    <row r="27" spans="1:5" x14ac:dyDescent="0.25">
      <c r="A27" s="130" t="s">
        <v>117</v>
      </c>
      <c r="B27" s="135" t="s">
        <v>227</v>
      </c>
      <c r="C27" s="129" t="s">
        <v>11</v>
      </c>
      <c r="D27" s="135">
        <f t="shared" si="1"/>
        <v>72000</v>
      </c>
      <c r="E27" s="135">
        <v>72000</v>
      </c>
    </row>
    <row r="28" spans="1:5" s="127" customFormat="1" ht="28.5" x14ac:dyDescent="0.2">
      <c r="A28" s="131" t="s">
        <v>252</v>
      </c>
      <c r="B28" s="134"/>
      <c r="C28" s="134"/>
      <c r="D28" s="134"/>
      <c r="E28" s="134"/>
    </row>
    <row r="29" spans="1:5" x14ac:dyDescent="0.25">
      <c r="A29" s="130" t="s">
        <v>253</v>
      </c>
      <c r="B29" s="135">
        <v>4</v>
      </c>
      <c r="C29" s="129" t="s">
        <v>13</v>
      </c>
      <c r="D29" s="135">
        <f>E29/B29</f>
        <v>2847.5549999999998</v>
      </c>
      <c r="E29" s="135">
        <v>11390.22</v>
      </c>
    </row>
    <row r="30" spans="1:5" x14ac:dyDescent="0.25">
      <c r="A30" s="130" t="s">
        <v>254</v>
      </c>
      <c r="B30" s="135">
        <v>1</v>
      </c>
      <c r="C30" s="129" t="s">
        <v>13</v>
      </c>
      <c r="D30" s="135">
        <f t="shared" ref="D30:D76" si="2">E30/B30</f>
        <v>1257.3800000000001</v>
      </c>
      <c r="E30" s="135">
        <v>1257.3800000000001</v>
      </c>
    </row>
    <row r="31" spans="1:5" x14ac:dyDescent="0.25">
      <c r="A31" s="130" t="s">
        <v>255</v>
      </c>
      <c r="B31" s="135">
        <v>2</v>
      </c>
      <c r="C31" s="129" t="s">
        <v>13</v>
      </c>
      <c r="D31" s="135">
        <f t="shared" si="2"/>
        <v>3225.4749999999999</v>
      </c>
      <c r="E31" s="135">
        <v>6450.95</v>
      </c>
    </row>
    <row r="32" spans="1:5" x14ac:dyDescent="0.25">
      <c r="A32" s="130" t="s">
        <v>256</v>
      </c>
      <c r="B32" s="135">
        <v>2</v>
      </c>
      <c r="C32" s="129" t="s">
        <v>13</v>
      </c>
      <c r="D32" s="135">
        <f t="shared" si="2"/>
        <v>7672.38</v>
      </c>
      <c r="E32" s="135">
        <v>15344.76</v>
      </c>
    </row>
    <row r="33" spans="1:5" x14ac:dyDescent="0.25">
      <c r="A33" s="130" t="s">
        <v>144</v>
      </c>
      <c r="B33" s="135">
        <v>2</v>
      </c>
      <c r="C33" s="129" t="s">
        <v>13</v>
      </c>
      <c r="D33" s="135">
        <f t="shared" si="2"/>
        <v>304.42500000000001</v>
      </c>
      <c r="E33" s="135">
        <v>608.85</v>
      </c>
    </row>
    <row r="34" spans="1:5" ht="30" x14ac:dyDescent="0.25">
      <c r="A34" s="130" t="s">
        <v>257</v>
      </c>
      <c r="B34" s="135">
        <v>1</v>
      </c>
      <c r="C34" s="129" t="s">
        <v>13</v>
      </c>
      <c r="D34" s="135">
        <f t="shared" si="2"/>
        <v>487.88</v>
      </c>
      <c r="E34" s="135">
        <v>487.88</v>
      </c>
    </row>
    <row r="35" spans="1:5" x14ac:dyDescent="0.25">
      <c r="A35" s="130" t="s">
        <v>213</v>
      </c>
      <c r="B35" s="135">
        <v>2</v>
      </c>
      <c r="C35" s="129" t="s">
        <v>13</v>
      </c>
      <c r="D35" s="135">
        <f t="shared" si="2"/>
        <v>467.08499999999998</v>
      </c>
      <c r="E35" s="135">
        <v>934.17</v>
      </c>
    </row>
    <row r="36" spans="1:5" ht="30" x14ac:dyDescent="0.25">
      <c r="A36" s="130" t="s">
        <v>258</v>
      </c>
      <c r="B36" s="135">
        <v>4</v>
      </c>
      <c r="C36" s="129" t="s">
        <v>96</v>
      </c>
      <c r="D36" s="135">
        <f t="shared" si="2"/>
        <v>1435.2225000000001</v>
      </c>
      <c r="E36" s="135">
        <v>5740.89</v>
      </c>
    </row>
    <row r="37" spans="1:5" x14ac:dyDescent="0.25">
      <c r="A37" s="130" t="s">
        <v>99</v>
      </c>
      <c r="B37" s="135">
        <v>3</v>
      </c>
      <c r="C37" s="129" t="s">
        <v>100</v>
      </c>
      <c r="D37" s="135">
        <f t="shared" si="2"/>
        <v>90.956666666666663</v>
      </c>
      <c r="E37" s="135">
        <v>272.87</v>
      </c>
    </row>
    <row r="38" spans="1:5" ht="30" x14ac:dyDescent="0.25">
      <c r="A38" s="130" t="s">
        <v>119</v>
      </c>
      <c r="B38" s="135">
        <v>7</v>
      </c>
      <c r="C38" s="129" t="s">
        <v>120</v>
      </c>
      <c r="D38" s="135">
        <f t="shared" si="2"/>
        <v>666.09</v>
      </c>
      <c r="E38" s="135">
        <v>4662.63</v>
      </c>
    </row>
    <row r="39" spans="1:5" ht="30" x14ac:dyDescent="0.25">
      <c r="A39" s="130" t="s">
        <v>260</v>
      </c>
      <c r="B39" s="135">
        <v>0.27</v>
      </c>
      <c r="C39" s="129" t="s">
        <v>16</v>
      </c>
      <c r="D39" s="135">
        <f t="shared" si="2"/>
        <v>3642.8148148148143</v>
      </c>
      <c r="E39" s="135">
        <v>983.56</v>
      </c>
    </row>
    <row r="40" spans="1:5" x14ac:dyDescent="0.25">
      <c r="A40" s="130" t="s">
        <v>73</v>
      </c>
      <c r="B40" s="135">
        <v>0.03</v>
      </c>
      <c r="C40" s="129" t="s">
        <v>74</v>
      </c>
      <c r="D40" s="135">
        <f t="shared" si="2"/>
        <v>27259.333333333332</v>
      </c>
      <c r="E40" s="135">
        <v>817.78</v>
      </c>
    </row>
    <row r="41" spans="1:5" ht="30" x14ac:dyDescent="0.25">
      <c r="A41" s="130" t="s">
        <v>58</v>
      </c>
      <c r="B41" s="135">
        <v>3.125</v>
      </c>
      <c r="C41" s="129" t="s">
        <v>16</v>
      </c>
      <c r="D41" s="135">
        <f t="shared" si="2"/>
        <v>1822.9248</v>
      </c>
      <c r="E41" s="135">
        <v>5696.64</v>
      </c>
    </row>
    <row r="42" spans="1:5" x14ac:dyDescent="0.25">
      <c r="A42" s="130" t="s">
        <v>261</v>
      </c>
      <c r="B42" s="135">
        <v>2</v>
      </c>
      <c r="C42" s="129" t="s">
        <v>74</v>
      </c>
      <c r="D42" s="135">
        <f t="shared" si="2"/>
        <v>313.53500000000003</v>
      </c>
      <c r="E42" s="135">
        <v>627.07000000000005</v>
      </c>
    </row>
    <row r="43" spans="1:5" x14ac:dyDescent="0.25">
      <c r="A43" s="130" t="s">
        <v>60</v>
      </c>
      <c r="B43" s="135">
        <v>2</v>
      </c>
      <c r="C43" s="129" t="s">
        <v>14</v>
      </c>
      <c r="D43" s="135">
        <f t="shared" si="2"/>
        <v>549.39</v>
      </c>
      <c r="E43" s="135">
        <v>1098.78</v>
      </c>
    </row>
    <row r="44" spans="1:5" ht="30" x14ac:dyDescent="0.25">
      <c r="A44" s="130" t="s">
        <v>61</v>
      </c>
      <c r="B44" s="135">
        <v>2</v>
      </c>
      <c r="C44" s="129" t="s">
        <v>18</v>
      </c>
      <c r="D44" s="135">
        <f t="shared" si="2"/>
        <v>889.78499999999997</v>
      </c>
      <c r="E44" s="135">
        <v>1779.57</v>
      </c>
    </row>
    <row r="45" spans="1:5" x14ac:dyDescent="0.25">
      <c r="A45" s="130" t="s">
        <v>102</v>
      </c>
      <c r="B45" s="135">
        <v>2</v>
      </c>
      <c r="C45" s="129" t="s">
        <v>100</v>
      </c>
      <c r="D45" s="135">
        <f t="shared" si="2"/>
        <v>72.81</v>
      </c>
      <c r="E45" s="135">
        <v>145.62</v>
      </c>
    </row>
    <row r="46" spans="1:5" x14ac:dyDescent="0.25">
      <c r="A46" s="130" t="s">
        <v>262</v>
      </c>
      <c r="B46" s="135">
        <v>2</v>
      </c>
      <c r="C46" s="129" t="s">
        <v>13</v>
      </c>
      <c r="D46" s="135">
        <f t="shared" si="2"/>
        <v>7179.9449999999997</v>
      </c>
      <c r="E46" s="135">
        <v>14359.89</v>
      </c>
    </row>
    <row r="47" spans="1:5" x14ac:dyDescent="0.25">
      <c r="A47" s="130" t="s">
        <v>263</v>
      </c>
      <c r="B47" s="135">
        <v>3</v>
      </c>
      <c r="C47" s="129" t="s">
        <v>13</v>
      </c>
      <c r="D47" s="135">
        <f t="shared" si="2"/>
        <v>722.9133333333333</v>
      </c>
      <c r="E47" s="135">
        <v>2168.7399999999998</v>
      </c>
    </row>
    <row r="48" spans="1:5" x14ac:dyDescent="0.25">
      <c r="A48" s="130" t="s">
        <v>264</v>
      </c>
      <c r="B48" s="135">
        <v>2</v>
      </c>
      <c r="C48" s="129" t="s">
        <v>14</v>
      </c>
      <c r="D48" s="135">
        <f t="shared" si="2"/>
        <v>7819.94</v>
      </c>
      <c r="E48" s="135">
        <v>15639.88</v>
      </c>
    </row>
    <row r="49" spans="1:5" x14ac:dyDescent="0.25">
      <c r="A49" s="130" t="s">
        <v>265</v>
      </c>
      <c r="B49" s="135">
        <v>2</v>
      </c>
      <c r="C49" s="129" t="s">
        <v>100</v>
      </c>
      <c r="D49" s="135">
        <f t="shared" si="2"/>
        <v>1680.2149999999999</v>
      </c>
      <c r="E49" s="135">
        <v>3360.43</v>
      </c>
    </row>
    <row r="50" spans="1:5" x14ac:dyDescent="0.25">
      <c r="A50" s="130" t="s">
        <v>197</v>
      </c>
      <c r="B50" s="135">
        <v>1</v>
      </c>
      <c r="C50" s="129" t="s">
        <v>13</v>
      </c>
      <c r="D50" s="135">
        <f t="shared" si="2"/>
        <v>1343.46</v>
      </c>
      <c r="E50" s="135">
        <v>1343.46</v>
      </c>
    </row>
    <row r="51" spans="1:5" ht="30" x14ac:dyDescent="0.25">
      <c r="A51" s="130" t="s">
        <v>198</v>
      </c>
      <c r="B51" s="135">
        <v>2</v>
      </c>
      <c r="C51" s="129" t="s">
        <v>19</v>
      </c>
      <c r="D51" s="135">
        <f t="shared" si="2"/>
        <v>703.29</v>
      </c>
      <c r="E51" s="135">
        <v>1406.58</v>
      </c>
    </row>
    <row r="52" spans="1:5" ht="30" x14ac:dyDescent="0.25">
      <c r="A52" s="130" t="s">
        <v>266</v>
      </c>
      <c r="B52" s="135">
        <v>1</v>
      </c>
      <c r="C52" s="129" t="s">
        <v>19</v>
      </c>
      <c r="D52" s="135">
        <f t="shared" si="2"/>
        <v>604.44000000000005</v>
      </c>
      <c r="E52" s="135">
        <v>604.44000000000005</v>
      </c>
    </row>
    <row r="53" spans="1:5" x14ac:dyDescent="0.25">
      <c r="A53" s="130" t="s">
        <v>124</v>
      </c>
      <c r="B53" s="135">
        <v>2</v>
      </c>
      <c r="C53" s="129" t="s">
        <v>125</v>
      </c>
      <c r="D53" s="135">
        <f t="shared" si="2"/>
        <v>272.815</v>
      </c>
      <c r="E53" s="135">
        <v>545.63</v>
      </c>
    </row>
    <row r="54" spans="1:5" x14ac:dyDescent="0.25">
      <c r="A54" s="130" t="s">
        <v>64</v>
      </c>
      <c r="B54" s="135">
        <v>62</v>
      </c>
      <c r="C54" s="129" t="s">
        <v>19</v>
      </c>
      <c r="D54" s="135">
        <f t="shared" si="2"/>
        <v>271.43709677419355</v>
      </c>
      <c r="E54" s="135">
        <v>16829.099999999999</v>
      </c>
    </row>
    <row r="55" spans="1:5" s="127" customFormat="1" ht="28.5" x14ac:dyDescent="0.2">
      <c r="A55" s="131" t="s">
        <v>267</v>
      </c>
      <c r="B55" s="134"/>
      <c r="C55" s="134"/>
      <c r="D55" s="135"/>
      <c r="E55" s="134"/>
    </row>
    <row r="56" spans="1:5" x14ac:dyDescent="0.25">
      <c r="A56" s="130" t="s">
        <v>268</v>
      </c>
      <c r="B56" s="135">
        <v>4.4999999999999998E-2</v>
      </c>
      <c r="C56" s="129" t="s">
        <v>15</v>
      </c>
      <c r="D56" s="135">
        <f t="shared" si="2"/>
        <v>17049.555555555558</v>
      </c>
      <c r="E56" s="135">
        <v>767.23</v>
      </c>
    </row>
    <row r="57" spans="1:5" x14ac:dyDescent="0.25">
      <c r="A57" s="130" t="s">
        <v>259</v>
      </c>
      <c r="B57" s="135">
        <v>13</v>
      </c>
      <c r="C57" s="129" t="s">
        <v>13</v>
      </c>
      <c r="D57" s="135">
        <f>E57/B57</f>
        <v>1365.47</v>
      </c>
      <c r="E57" s="135">
        <v>17751.11</v>
      </c>
    </row>
    <row r="58" spans="1:5" ht="30" x14ac:dyDescent="0.25">
      <c r="A58" s="130" t="s">
        <v>269</v>
      </c>
      <c r="B58" s="135">
        <v>8.0000000000000002E-3</v>
      </c>
      <c r="C58" s="129" t="s">
        <v>216</v>
      </c>
      <c r="D58" s="135">
        <f t="shared" si="2"/>
        <v>32077.5</v>
      </c>
      <c r="E58" s="135">
        <v>256.62</v>
      </c>
    </row>
    <row r="59" spans="1:5" ht="30" x14ac:dyDescent="0.25">
      <c r="A59" s="130" t="s">
        <v>153</v>
      </c>
      <c r="B59" s="135">
        <v>1</v>
      </c>
      <c r="C59" s="129" t="s">
        <v>13</v>
      </c>
      <c r="D59" s="135">
        <f t="shared" si="2"/>
        <v>23.14</v>
      </c>
      <c r="E59" s="135">
        <v>23.14</v>
      </c>
    </row>
    <row r="60" spans="1:5" ht="30" x14ac:dyDescent="0.25">
      <c r="A60" s="130" t="s">
        <v>270</v>
      </c>
      <c r="B60" s="135">
        <v>8.2000000000000003E-2</v>
      </c>
      <c r="C60" s="129" t="s">
        <v>15</v>
      </c>
      <c r="D60" s="135">
        <f t="shared" si="2"/>
        <v>120364.39024390242</v>
      </c>
      <c r="E60" s="135">
        <v>9869.8799999999992</v>
      </c>
    </row>
    <row r="61" spans="1:5" x14ac:dyDescent="0.25">
      <c r="A61" s="130" t="s">
        <v>271</v>
      </c>
      <c r="B61" s="135">
        <v>0.188</v>
      </c>
      <c r="C61" s="129" t="s">
        <v>13</v>
      </c>
      <c r="D61" s="135">
        <f t="shared" si="2"/>
        <v>32971.648936170212</v>
      </c>
      <c r="E61" s="135">
        <v>6198.67</v>
      </c>
    </row>
    <row r="62" spans="1:5" ht="30" x14ac:dyDescent="0.25">
      <c r="A62" s="130" t="s">
        <v>272</v>
      </c>
      <c r="B62" s="135">
        <v>4.5199999999999996</v>
      </c>
      <c r="C62" s="129" t="s">
        <v>12</v>
      </c>
      <c r="D62" s="135">
        <f t="shared" si="2"/>
        <v>316.36283185840711</v>
      </c>
      <c r="E62" s="135">
        <v>1429.96</v>
      </c>
    </row>
    <row r="63" spans="1:5" ht="30" x14ac:dyDescent="0.25">
      <c r="A63" s="130" t="s">
        <v>273</v>
      </c>
      <c r="B63" s="135">
        <v>7.02</v>
      </c>
      <c r="C63" s="129" t="s">
        <v>12</v>
      </c>
      <c r="D63" s="135">
        <f t="shared" si="2"/>
        <v>325.21794871794879</v>
      </c>
      <c r="E63" s="135">
        <v>2283.0300000000002</v>
      </c>
    </row>
    <row r="64" spans="1:5" x14ac:dyDescent="0.25">
      <c r="A64" s="130" t="s">
        <v>279</v>
      </c>
      <c r="B64" s="135">
        <v>1</v>
      </c>
      <c r="C64" s="129" t="s">
        <v>13</v>
      </c>
      <c r="D64" s="135">
        <f t="shared" si="2"/>
        <v>743.26</v>
      </c>
      <c r="E64" s="135">
        <v>743.26</v>
      </c>
    </row>
    <row r="65" spans="1:5" x14ac:dyDescent="0.25">
      <c r="A65" s="130" t="s">
        <v>218</v>
      </c>
      <c r="B65" s="135">
        <v>3</v>
      </c>
      <c r="C65" s="129" t="s">
        <v>12</v>
      </c>
      <c r="D65" s="135">
        <f t="shared" si="2"/>
        <v>538.41999999999996</v>
      </c>
      <c r="E65" s="135">
        <v>1615.26</v>
      </c>
    </row>
    <row r="66" spans="1:5" ht="30" x14ac:dyDescent="0.25">
      <c r="A66" s="130" t="s">
        <v>274</v>
      </c>
      <c r="B66" s="135">
        <v>0.1</v>
      </c>
      <c r="C66" s="129" t="s">
        <v>129</v>
      </c>
      <c r="D66" s="135">
        <f t="shared" si="2"/>
        <v>1283.3</v>
      </c>
      <c r="E66" s="135">
        <v>128.33000000000001</v>
      </c>
    </row>
    <row r="67" spans="1:5" ht="30" x14ac:dyDescent="0.25">
      <c r="A67" s="130" t="s">
        <v>247</v>
      </c>
      <c r="B67" s="135">
        <v>0.12</v>
      </c>
      <c r="C67" s="129" t="s">
        <v>248</v>
      </c>
      <c r="D67" s="135">
        <f t="shared" si="2"/>
        <v>3393.5833333333335</v>
      </c>
      <c r="E67" s="135">
        <v>407.23</v>
      </c>
    </row>
    <row r="68" spans="1:5" x14ac:dyDescent="0.25">
      <c r="A68" s="130" t="s">
        <v>275</v>
      </c>
      <c r="B68" s="135">
        <v>2</v>
      </c>
      <c r="C68" s="129" t="s">
        <v>13</v>
      </c>
      <c r="D68" s="135">
        <f t="shared" si="2"/>
        <v>1189.6199999999999</v>
      </c>
      <c r="E68" s="135">
        <v>2379.2399999999998</v>
      </c>
    </row>
    <row r="69" spans="1:5" x14ac:dyDescent="0.25">
      <c r="A69" s="130" t="s">
        <v>276</v>
      </c>
      <c r="B69" s="135">
        <v>0.01</v>
      </c>
      <c r="C69" s="129" t="s">
        <v>17</v>
      </c>
      <c r="D69" s="135">
        <f t="shared" si="2"/>
        <v>50175</v>
      </c>
      <c r="E69" s="135">
        <v>501.75</v>
      </c>
    </row>
    <row r="70" spans="1:5" x14ac:dyDescent="0.25">
      <c r="A70" s="130" t="s">
        <v>202</v>
      </c>
      <c r="B70" s="135">
        <v>0.02</v>
      </c>
      <c r="C70" s="129" t="s">
        <v>74</v>
      </c>
      <c r="D70" s="135">
        <f t="shared" si="2"/>
        <v>28533.499999999996</v>
      </c>
      <c r="E70" s="135">
        <v>570.66999999999996</v>
      </c>
    </row>
    <row r="71" spans="1:5" x14ac:dyDescent="0.25">
      <c r="A71" s="130" t="s">
        <v>203</v>
      </c>
      <c r="B71" s="135">
        <v>0.61</v>
      </c>
      <c r="C71" s="129" t="s">
        <v>16</v>
      </c>
      <c r="D71" s="135">
        <f t="shared" si="2"/>
        <v>1890.0819672131149</v>
      </c>
      <c r="E71" s="135">
        <v>1152.95</v>
      </c>
    </row>
    <row r="72" spans="1:5" ht="30" x14ac:dyDescent="0.25">
      <c r="A72" s="130" t="s">
        <v>65</v>
      </c>
      <c r="B72" s="135">
        <v>1.7769999999999999</v>
      </c>
      <c r="C72" s="129" t="s">
        <v>16</v>
      </c>
      <c r="D72" s="135">
        <f t="shared" si="2"/>
        <v>1814.2656162070905</v>
      </c>
      <c r="E72" s="135">
        <v>3223.95</v>
      </c>
    </row>
    <row r="73" spans="1:5" ht="30" x14ac:dyDescent="0.25">
      <c r="A73" s="130" t="s">
        <v>277</v>
      </c>
      <c r="B73" s="135">
        <v>1.7769999999999999</v>
      </c>
      <c r="C73" s="129" t="s">
        <v>16</v>
      </c>
      <c r="D73" s="135">
        <f t="shared" si="2"/>
        <v>1834.243106359032</v>
      </c>
      <c r="E73" s="135">
        <v>3259.45</v>
      </c>
    </row>
    <row r="74" spans="1:5" ht="30" x14ac:dyDescent="0.25">
      <c r="A74" s="130" t="s">
        <v>278</v>
      </c>
      <c r="B74" s="135">
        <v>0.36</v>
      </c>
      <c r="C74" s="129" t="s">
        <v>16</v>
      </c>
      <c r="D74" s="135">
        <f t="shared" si="2"/>
        <v>1918.6111111111113</v>
      </c>
      <c r="E74" s="135">
        <v>690.7</v>
      </c>
    </row>
    <row r="75" spans="1:5" x14ac:dyDescent="0.25">
      <c r="A75" s="130" t="s">
        <v>130</v>
      </c>
      <c r="B75" s="135">
        <v>6</v>
      </c>
      <c r="C75" s="129" t="s">
        <v>120</v>
      </c>
      <c r="D75" s="135">
        <f t="shared" si="2"/>
        <v>212.44500000000002</v>
      </c>
      <c r="E75" s="135">
        <v>1274.67</v>
      </c>
    </row>
    <row r="76" spans="1:5" ht="30" x14ac:dyDescent="0.25">
      <c r="A76" s="130" t="s">
        <v>136</v>
      </c>
      <c r="B76" s="135">
        <v>0.02</v>
      </c>
      <c r="C76" s="129" t="s">
        <v>17</v>
      </c>
      <c r="D76" s="135">
        <f t="shared" si="2"/>
        <v>46457</v>
      </c>
      <c r="E76" s="135">
        <v>929.14</v>
      </c>
    </row>
    <row r="77" spans="1:5" s="127" customFormat="1" ht="28.5" x14ac:dyDescent="0.2">
      <c r="A77" s="131" t="s">
        <v>38</v>
      </c>
      <c r="B77" s="134"/>
      <c r="C77" s="134"/>
      <c r="D77" s="134"/>
      <c r="E77" s="134"/>
    </row>
    <row r="78" spans="1:5" ht="30" x14ac:dyDescent="0.25">
      <c r="A78" s="130" t="s">
        <v>56</v>
      </c>
      <c r="B78" s="135" t="s">
        <v>20</v>
      </c>
      <c r="C78" s="129" t="s">
        <v>11</v>
      </c>
      <c r="D78" s="135"/>
      <c r="E78" s="135">
        <v>20574.02</v>
      </c>
    </row>
    <row r="79" spans="1:5" s="127" customFormat="1" ht="14.25" x14ac:dyDescent="0.2">
      <c r="A79" s="131" t="s">
        <v>77</v>
      </c>
      <c r="B79" s="134"/>
      <c r="C79" s="134"/>
      <c r="D79" s="134"/>
      <c r="E79" s="134"/>
    </row>
    <row r="80" spans="1:5" x14ac:dyDescent="0.25">
      <c r="A80" s="130" t="s">
        <v>78</v>
      </c>
      <c r="B80" s="135" t="s">
        <v>20</v>
      </c>
      <c r="C80" s="129" t="s">
        <v>11</v>
      </c>
      <c r="D80" s="135"/>
      <c r="E80" s="135">
        <v>43200</v>
      </c>
    </row>
    <row r="81" spans="1:5" s="127" customFormat="1" ht="28.5" x14ac:dyDescent="0.2">
      <c r="A81" s="131" t="s">
        <v>108</v>
      </c>
      <c r="B81" s="134"/>
      <c r="C81" s="134"/>
      <c r="D81" s="134"/>
      <c r="E81" s="134"/>
    </row>
    <row r="82" spans="1:5" x14ac:dyDescent="0.25">
      <c r="A82" s="130" t="s">
        <v>137</v>
      </c>
      <c r="B82" s="135" t="s">
        <v>20</v>
      </c>
      <c r="C82" s="129" t="s">
        <v>11</v>
      </c>
      <c r="D82" s="135"/>
      <c r="E82" s="135">
        <v>2731.42</v>
      </c>
    </row>
    <row r="83" spans="1:5" s="1" customFormat="1" ht="14.25" x14ac:dyDescent="0.2">
      <c r="A83" s="35" t="s">
        <v>10</v>
      </c>
      <c r="B83" s="40"/>
      <c r="C83" s="40"/>
      <c r="D83" s="49"/>
      <c r="E83" s="52"/>
    </row>
    <row r="84" spans="1:5" s="1" customFormat="1" x14ac:dyDescent="0.2">
      <c r="A84" s="36" t="s">
        <v>68</v>
      </c>
      <c r="B84" s="41" t="s">
        <v>21</v>
      </c>
      <c r="C84" s="41" t="s">
        <v>11</v>
      </c>
      <c r="D84" s="50">
        <f>E84</f>
        <v>77757.791999999987</v>
      </c>
      <c r="E84" s="53">
        <f>SUM(E16:E82)*10%</f>
        <v>77757.791999999987</v>
      </c>
    </row>
    <row r="85" spans="1:5" s="127" customFormat="1" ht="14.25" x14ac:dyDescent="0.2">
      <c r="A85" s="132" t="s">
        <v>24</v>
      </c>
      <c r="B85" s="136"/>
      <c r="C85" s="134"/>
      <c r="D85" s="136"/>
      <c r="E85" s="136">
        <f>SUM(E16:E84)</f>
        <v>855335.71199999982</v>
      </c>
    </row>
    <row r="88" spans="1:5" ht="39.75" customHeight="1" x14ac:dyDescent="0.25">
      <c r="A88" s="218" t="s">
        <v>287</v>
      </c>
      <c r="B88" s="218"/>
      <c r="C88" s="218"/>
      <c r="D88" s="218"/>
      <c r="E88" s="218"/>
    </row>
    <row r="89" spans="1:5" ht="27.75" customHeight="1" x14ac:dyDescent="0.25">
      <c r="A89" s="218" t="s">
        <v>280</v>
      </c>
      <c r="B89" s="218"/>
      <c r="C89" s="218"/>
      <c r="D89" s="218"/>
      <c r="E89" s="218"/>
    </row>
    <row r="90" spans="1:5" ht="24" customHeight="1" x14ac:dyDescent="0.25">
      <c r="A90" s="218" t="s">
        <v>281</v>
      </c>
      <c r="B90" s="218"/>
      <c r="C90" s="218"/>
      <c r="D90" s="218"/>
      <c r="E90" s="218"/>
    </row>
    <row r="91" spans="1:5" ht="30.75" customHeight="1" x14ac:dyDescent="0.25">
      <c r="A91" s="218" t="s">
        <v>282</v>
      </c>
      <c r="B91" s="218"/>
      <c r="C91" s="218"/>
      <c r="D91" s="218"/>
      <c r="E91" s="218"/>
    </row>
    <row r="93" spans="1:5" ht="24.75" customHeight="1" x14ac:dyDescent="0.25"/>
    <row r="94" spans="1:5" ht="18.75" customHeight="1" x14ac:dyDescent="0.25">
      <c r="A94" s="125" t="s">
        <v>283</v>
      </c>
    </row>
    <row r="95" spans="1:5" ht="15.75" customHeight="1" x14ac:dyDescent="0.25">
      <c r="A95" s="126" t="s">
        <v>288</v>
      </c>
    </row>
    <row r="96" spans="1:5" ht="10.5" customHeight="1" x14ac:dyDescent="0.25">
      <c r="D96" s="124" t="s">
        <v>26</v>
      </c>
    </row>
    <row r="98" spans="1:4" x14ac:dyDescent="0.25">
      <c r="A98" s="125" t="s">
        <v>284</v>
      </c>
    </row>
    <row r="99" spans="1:4" ht="10.5" customHeight="1" x14ac:dyDescent="0.25">
      <c r="D99" s="124" t="s">
        <v>26</v>
      </c>
    </row>
    <row r="100" spans="1:4" ht="11.25" customHeight="1" x14ac:dyDescent="0.25"/>
  </sheetData>
  <mergeCells count="10">
    <mergeCell ref="A90:E90"/>
    <mergeCell ref="A91:E91"/>
    <mergeCell ref="A88:E88"/>
    <mergeCell ref="A89:E89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RowHeight="15" x14ac:dyDescent="0.25"/>
  <cols>
    <col min="1" max="1" width="12.5703125" style="89" customWidth="1"/>
    <col min="2" max="2" width="14.5703125" style="89" customWidth="1"/>
    <col min="3" max="3" width="19.5703125" style="89" customWidth="1"/>
    <col min="4" max="4" width="14.42578125" style="89" customWidth="1"/>
    <col min="5" max="5" width="18.28515625" style="89" customWidth="1"/>
    <col min="6" max="6" width="16.28515625" style="89" customWidth="1"/>
    <col min="7" max="7" width="9.140625" style="150"/>
    <col min="8" max="8" width="14.5703125" style="150" bestFit="1" customWidth="1"/>
    <col min="9" max="9" width="9.140625" style="150"/>
    <col min="10" max="16384" width="9.140625" style="89"/>
  </cols>
  <sheetData>
    <row r="1" spans="1:19" s="60" customFormat="1" ht="35.25" customHeight="1" x14ac:dyDescent="0.3">
      <c r="A1" s="206" t="s">
        <v>291</v>
      </c>
      <c r="B1" s="206"/>
      <c r="C1" s="206"/>
      <c r="D1" s="206"/>
      <c r="E1" s="206"/>
      <c r="F1" s="206"/>
      <c r="G1" s="140"/>
      <c r="H1" s="140"/>
      <c r="I1" s="140"/>
    </row>
    <row r="2" spans="1:19" s="60" customFormat="1" x14ac:dyDescent="0.25">
      <c r="A2" s="61"/>
      <c r="B2" s="61"/>
      <c r="C2" s="61"/>
      <c r="D2" s="61"/>
      <c r="E2" s="61"/>
      <c r="F2" s="61"/>
      <c r="G2" s="140"/>
      <c r="H2" s="140"/>
      <c r="I2" s="140"/>
    </row>
    <row r="3" spans="1:19" s="60" customFormat="1" ht="19.5" customHeight="1" x14ac:dyDescent="0.25">
      <c r="A3" s="62" t="s">
        <v>292</v>
      </c>
      <c r="B3" s="62"/>
      <c r="C3" s="62"/>
      <c r="D3" s="62"/>
      <c r="E3" s="62"/>
      <c r="F3" s="63"/>
      <c r="G3" s="141"/>
      <c r="H3" s="141"/>
      <c r="I3" s="141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19" s="60" customFormat="1" ht="19.5" customHeight="1" x14ac:dyDescent="0.25">
      <c r="A4" s="62"/>
      <c r="B4" s="62"/>
      <c r="C4" s="62"/>
      <c r="D4" s="62"/>
      <c r="E4" s="62"/>
      <c r="F4" s="63"/>
      <c r="G4" s="141"/>
      <c r="H4" s="141"/>
      <c r="I4" s="141"/>
      <c r="J4" s="64"/>
      <c r="K4" s="64"/>
      <c r="L4" s="64"/>
      <c r="M4" s="64"/>
      <c r="N4" s="64"/>
      <c r="O4" s="64"/>
      <c r="P4" s="64"/>
      <c r="Q4" s="64"/>
      <c r="R4" s="64"/>
      <c r="S4" s="64"/>
    </row>
    <row r="5" spans="1:19" s="60" customFormat="1" ht="36.75" customHeight="1" x14ac:dyDescent="0.25">
      <c r="A5" s="207" t="s">
        <v>160</v>
      </c>
      <c r="B5" s="207"/>
      <c r="C5" s="207"/>
      <c r="D5" s="207"/>
      <c r="E5" s="207"/>
      <c r="F5" s="207"/>
      <c r="G5" s="142"/>
      <c r="H5" s="142"/>
      <c r="I5" s="142"/>
      <c r="J5" s="65"/>
      <c r="K5" s="65"/>
      <c r="L5" s="65"/>
      <c r="M5" s="65"/>
      <c r="N5" s="65"/>
      <c r="O5" s="65"/>
      <c r="P5" s="65"/>
      <c r="Q5" s="65"/>
      <c r="R5" s="65"/>
      <c r="S5" s="65"/>
    </row>
    <row r="6" spans="1:19" s="74" customFormat="1" ht="27.75" customHeight="1" x14ac:dyDescent="0.25">
      <c r="A6" s="112" t="s">
        <v>161</v>
      </c>
      <c r="B6" s="112">
        <v>9</v>
      </c>
      <c r="C6" s="112" t="s">
        <v>162</v>
      </c>
      <c r="D6" s="121">
        <v>4162.8999999999996</v>
      </c>
      <c r="E6" s="112" t="s">
        <v>163</v>
      </c>
      <c r="F6" s="114">
        <v>1196</v>
      </c>
      <c r="G6" s="142"/>
      <c r="H6" s="143"/>
      <c r="I6" s="144"/>
      <c r="J6" s="69"/>
      <c r="K6" s="138"/>
      <c r="L6" s="71"/>
      <c r="M6" s="71"/>
      <c r="N6" s="71"/>
      <c r="O6" s="71"/>
      <c r="P6" s="72"/>
      <c r="Q6" s="208"/>
      <c r="R6" s="209"/>
      <c r="S6" s="73"/>
    </row>
    <row r="7" spans="1:19" s="76" customFormat="1" ht="32.25" customHeight="1" x14ac:dyDescent="0.25">
      <c r="A7" s="112" t="s">
        <v>164</v>
      </c>
      <c r="B7" s="112">
        <v>2</v>
      </c>
      <c r="C7" s="112" t="s">
        <v>165</v>
      </c>
      <c r="D7" s="121">
        <v>894.4</v>
      </c>
      <c r="E7" s="112" t="s">
        <v>166</v>
      </c>
      <c r="F7" s="114">
        <v>545</v>
      </c>
      <c r="G7" s="142"/>
      <c r="H7" s="143"/>
      <c r="I7" s="144"/>
      <c r="J7" s="69"/>
      <c r="K7" s="138"/>
      <c r="L7" s="71"/>
      <c r="M7" s="71"/>
      <c r="N7" s="71"/>
      <c r="O7" s="71"/>
      <c r="P7" s="72"/>
      <c r="Q7" s="208"/>
      <c r="R7" s="210"/>
      <c r="S7" s="75"/>
    </row>
    <row r="8" spans="1:19" s="76" customFormat="1" ht="47.25" customHeight="1" x14ac:dyDescent="0.25">
      <c r="A8" s="112" t="s">
        <v>167</v>
      </c>
      <c r="B8" s="112">
        <v>88</v>
      </c>
      <c r="C8" s="112" t="s">
        <v>168</v>
      </c>
      <c r="D8" s="114">
        <v>743.9</v>
      </c>
      <c r="E8" s="112" t="s">
        <v>169</v>
      </c>
      <c r="F8" s="114">
        <v>488.6</v>
      </c>
      <c r="G8" s="142"/>
      <c r="H8" s="143"/>
      <c r="I8" s="144"/>
      <c r="J8" s="69"/>
      <c r="K8" s="138"/>
      <c r="L8" s="71"/>
      <c r="M8" s="71"/>
      <c r="N8" s="71"/>
      <c r="O8" s="71"/>
      <c r="P8" s="72"/>
      <c r="Q8" s="208"/>
      <c r="R8" s="209"/>
      <c r="S8" s="75"/>
    </row>
    <row r="9" spans="1:19" s="76" customFormat="1" ht="33.75" customHeight="1" x14ac:dyDescent="0.25">
      <c r="A9" s="66"/>
      <c r="B9" s="69"/>
      <c r="C9" s="66"/>
      <c r="D9" s="77"/>
      <c r="E9" s="69"/>
      <c r="F9" s="78"/>
      <c r="G9" s="142"/>
      <c r="H9" s="143"/>
      <c r="I9" s="144"/>
      <c r="J9" s="69"/>
      <c r="K9" s="138"/>
      <c r="L9" s="71"/>
      <c r="M9" s="71"/>
      <c r="N9" s="71"/>
      <c r="O9" s="71"/>
      <c r="P9" s="65"/>
      <c r="Q9" s="138"/>
      <c r="R9" s="139"/>
      <c r="S9" s="65"/>
    </row>
    <row r="10" spans="1:19" s="82" customFormat="1" ht="15" customHeight="1" thickBot="1" x14ac:dyDescent="0.3">
      <c r="A10" s="80"/>
      <c r="B10" s="80"/>
      <c r="C10" s="80"/>
      <c r="D10" s="80"/>
      <c r="E10" s="80"/>
      <c r="F10" s="137"/>
      <c r="G10" s="140"/>
      <c r="H10" s="140"/>
      <c r="I10" s="140"/>
      <c r="J10" s="60"/>
      <c r="K10" s="60"/>
      <c r="L10" s="60"/>
      <c r="M10" s="60"/>
      <c r="N10" s="60"/>
      <c r="O10" s="60"/>
      <c r="P10" s="60"/>
      <c r="Q10" s="60"/>
      <c r="R10" s="60"/>
      <c r="S10" s="60"/>
    </row>
    <row r="11" spans="1:19" s="82" customFormat="1" ht="30" customHeight="1" x14ac:dyDescent="0.25">
      <c r="A11" s="211" t="s">
        <v>170</v>
      </c>
      <c r="B11" s="212"/>
      <c r="C11" s="212"/>
      <c r="D11" s="212"/>
      <c r="E11" s="213"/>
      <c r="F11" s="83" t="s">
        <v>171</v>
      </c>
      <c r="G11" s="145"/>
      <c r="H11" s="145"/>
      <c r="I11" s="145"/>
      <c r="J11" s="84"/>
      <c r="K11" s="84"/>
      <c r="L11" s="84"/>
      <c r="M11" s="84"/>
      <c r="N11" s="84"/>
      <c r="O11" s="84"/>
      <c r="P11" s="84"/>
      <c r="Q11" s="84"/>
      <c r="R11" s="84"/>
      <c r="S11" s="84"/>
    </row>
    <row r="12" spans="1:19" s="117" customFormat="1" ht="30" customHeight="1" x14ac:dyDescent="0.25">
      <c r="A12" s="199" t="s">
        <v>289</v>
      </c>
      <c r="B12" s="200"/>
      <c r="C12" s="200"/>
      <c r="D12" s="200"/>
      <c r="E12" s="201"/>
      <c r="F12" s="115">
        <v>6922.7070000002859</v>
      </c>
      <c r="G12" s="146"/>
      <c r="H12" s="146"/>
      <c r="I12" s="146"/>
    </row>
    <row r="13" spans="1:19" s="117" customFormat="1" ht="30" customHeight="1" x14ac:dyDescent="0.25">
      <c r="A13" s="199" t="s">
        <v>172</v>
      </c>
      <c r="B13" s="200"/>
      <c r="C13" s="200"/>
      <c r="D13" s="200"/>
      <c r="E13" s="201"/>
      <c r="F13" s="115">
        <v>243388.53000000026</v>
      </c>
      <c r="G13" s="146"/>
      <c r="H13" s="146"/>
      <c r="I13" s="146"/>
    </row>
    <row r="14" spans="1:19" s="117" customFormat="1" ht="30" customHeight="1" x14ac:dyDescent="0.25">
      <c r="A14" s="199" t="s">
        <v>173</v>
      </c>
      <c r="B14" s="200"/>
      <c r="C14" s="200"/>
      <c r="D14" s="200"/>
      <c r="E14" s="201"/>
      <c r="F14" s="118">
        <f>SUM(F15:F17)</f>
        <v>776123.62</v>
      </c>
      <c r="G14" s="146"/>
      <c r="H14" s="146"/>
      <c r="I14" s="146"/>
    </row>
    <row r="15" spans="1:19" s="82" customFormat="1" ht="28.5" customHeight="1" x14ac:dyDescent="0.25">
      <c r="A15" s="202" t="s">
        <v>174</v>
      </c>
      <c r="B15" s="203"/>
      <c r="C15" s="203"/>
      <c r="D15" s="203"/>
      <c r="E15" s="204"/>
      <c r="F15" s="85">
        <f>724595.4-42836.47+3049.63</f>
        <v>684808.56</v>
      </c>
      <c r="G15" s="147"/>
      <c r="H15" s="147"/>
      <c r="I15" s="147"/>
    </row>
    <row r="16" spans="1:19" s="82" customFormat="1" ht="22.5" customHeight="1" x14ac:dyDescent="0.25">
      <c r="A16" s="202" t="s">
        <v>175</v>
      </c>
      <c r="B16" s="203"/>
      <c r="C16" s="203"/>
      <c r="D16" s="203"/>
      <c r="E16" s="204"/>
      <c r="F16" s="85">
        <v>87027.87</v>
      </c>
      <c r="G16" s="147"/>
      <c r="H16" s="147"/>
      <c r="I16" s="147"/>
    </row>
    <row r="17" spans="1:19" s="82" customFormat="1" ht="22.5" customHeight="1" x14ac:dyDescent="0.25">
      <c r="A17" s="202" t="s">
        <v>176</v>
      </c>
      <c r="B17" s="203"/>
      <c r="C17" s="203"/>
      <c r="D17" s="203"/>
      <c r="E17" s="204"/>
      <c r="F17" s="85">
        <v>4287.1899999999996</v>
      </c>
      <c r="G17" s="147"/>
      <c r="H17" s="147"/>
      <c r="I17" s="147"/>
    </row>
    <row r="18" spans="1:19" s="117" customFormat="1" ht="30" customHeight="1" x14ac:dyDescent="0.25">
      <c r="A18" s="199" t="s">
        <v>177</v>
      </c>
      <c r="B18" s="200"/>
      <c r="C18" s="200"/>
      <c r="D18" s="200"/>
      <c r="E18" s="201"/>
      <c r="F18" s="118">
        <f>SUM(F19:F21)</f>
        <v>773028.01</v>
      </c>
      <c r="G18" s="146"/>
      <c r="H18" s="146"/>
      <c r="I18" s="146"/>
    </row>
    <row r="19" spans="1:19" s="82" customFormat="1" ht="30" customHeight="1" x14ac:dyDescent="0.25">
      <c r="A19" s="202" t="s">
        <v>174</v>
      </c>
      <c r="B19" s="203"/>
      <c r="C19" s="203"/>
      <c r="D19" s="203"/>
      <c r="E19" s="204"/>
      <c r="F19" s="85">
        <f>684506.16+3049.63</f>
        <v>687555.79</v>
      </c>
      <c r="G19" s="147"/>
      <c r="H19" s="147"/>
      <c r="I19" s="147"/>
    </row>
    <row r="20" spans="1:19" s="82" customFormat="1" ht="28.5" customHeight="1" x14ac:dyDescent="0.25">
      <c r="A20" s="202" t="s">
        <v>175</v>
      </c>
      <c r="B20" s="203"/>
      <c r="C20" s="203"/>
      <c r="D20" s="203"/>
      <c r="E20" s="204"/>
      <c r="F20" s="85">
        <v>81422.22</v>
      </c>
      <c r="G20" s="147"/>
      <c r="H20" s="147"/>
      <c r="I20" s="147"/>
    </row>
    <row r="21" spans="1:19" s="86" customFormat="1" ht="26.25" customHeight="1" x14ac:dyDescent="0.2">
      <c r="A21" s="202" t="s">
        <v>176</v>
      </c>
      <c r="B21" s="203"/>
      <c r="C21" s="203"/>
      <c r="D21" s="203"/>
      <c r="E21" s="204"/>
      <c r="F21" s="85">
        <v>4050</v>
      </c>
      <c r="G21" s="147"/>
      <c r="H21" s="147"/>
      <c r="I21" s="147"/>
      <c r="J21" s="82"/>
      <c r="K21" s="82"/>
      <c r="L21" s="82"/>
      <c r="M21" s="82"/>
      <c r="N21" s="82"/>
      <c r="O21" s="82"/>
      <c r="P21" s="82"/>
      <c r="Q21" s="82"/>
      <c r="R21" s="82"/>
      <c r="S21" s="82"/>
    </row>
    <row r="22" spans="1:19" s="119" customFormat="1" ht="30" customHeight="1" x14ac:dyDescent="0.25">
      <c r="A22" s="199" t="s">
        <v>178</v>
      </c>
      <c r="B22" s="200"/>
      <c r="C22" s="200"/>
      <c r="D22" s="200"/>
      <c r="E22" s="201"/>
      <c r="F22" s="118">
        <f>F12+F18</f>
        <v>779950.7170000003</v>
      </c>
      <c r="G22" s="146"/>
      <c r="H22" s="146"/>
      <c r="I22" s="146"/>
      <c r="J22" s="117"/>
      <c r="K22" s="117"/>
      <c r="L22" s="117"/>
      <c r="M22" s="117"/>
      <c r="N22" s="117"/>
      <c r="O22" s="117"/>
      <c r="P22" s="117"/>
      <c r="Q22" s="117"/>
      <c r="R22" s="117"/>
      <c r="S22" s="117"/>
    </row>
    <row r="23" spans="1:19" s="119" customFormat="1" ht="30" customHeight="1" x14ac:dyDescent="0.25">
      <c r="A23" s="199" t="s">
        <v>179</v>
      </c>
      <c r="B23" s="200"/>
      <c r="C23" s="200"/>
      <c r="D23" s="200"/>
      <c r="E23" s="201"/>
      <c r="F23" s="118">
        <f>Лист1!E82</f>
        <v>879531.14699999988</v>
      </c>
      <c r="G23" s="146"/>
      <c r="H23" s="146"/>
      <c r="I23" s="146"/>
      <c r="J23" s="117"/>
      <c r="K23" s="117"/>
      <c r="L23" s="117"/>
      <c r="M23" s="117"/>
      <c r="N23" s="117"/>
      <c r="O23" s="117"/>
      <c r="P23" s="117"/>
      <c r="Q23" s="117"/>
      <c r="R23" s="117"/>
      <c r="S23" s="117"/>
    </row>
    <row r="24" spans="1:19" s="119" customFormat="1" ht="30" customHeight="1" x14ac:dyDescent="0.25">
      <c r="A24" s="199" t="s">
        <v>290</v>
      </c>
      <c r="B24" s="200"/>
      <c r="C24" s="200"/>
      <c r="D24" s="200"/>
      <c r="E24" s="201"/>
      <c r="F24" s="118">
        <f>F22-F23</f>
        <v>-99580.429999999586</v>
      </c>
      <c r="G24" s="146"/>
      <c r="H24" s="146"/>
      <c r="I24" s="146"/>
      <c r="J24" s="117"/>
      <c r="K24" s="117"/>
      <c r="L24" s="117"/>
      <c r="M24" s="117"/>
      <c r="N24" s="117"/>
      <c r="O24" s="117"/>
      <c r="P24" s="117"/>
      <c r="Q24" s="117"/>
      <c r="R24" s="117"/>
      <c r="S24" s="117"/>
    </row>
    <row r="25" spans="1:19" s="119" customFormat="1" ht="30" customHeight="1" x14ac:dyDescent="0.25">
      <c r="A25" s="199" t="s">
        <v>180</v>
      </c>
      <c r="B25" s="200"/>
      <c r="C25" s="200"/>
      <c r="D25" s="200"/>
      <c r="E25" s="201"/>
      <c r="F25" s="120">
        <f>F13+F14-F18</f>
        <v>246484.14000000025</v>
      </c>
      <c r="G25" s="146"/>
      <c r="H25" s="146">
        <f>112067.53+134416.61</f>
        <v>246484.13999999998</v>
      </c>
      <c r="I25" s="146"/>
      <c r="J25" s="117"/>
      <c r="K25" s="117"/>
      <c r="L25" s="117"/>
      <c r="M25" s="117"/>
      <c r="N25" s="117"/>
      <c r="O25" s="117"/>
      <c r="P25" s="117"/>
      <c r="Q25" s="117"/>
      <c r="R25" s="117"/>
      <c r="S25" s="117"/>
    </row>
    <row r="26" spans="1:19" s="86" customFormat="1" ht="11.45" customHeight="1" x14ac:dyDescent="0.25">
      <c r="A26" s="87"/>
      <c r="B26" s="87"/>
      <c r="C26" s="87"/>
      <c r="D26" s="87"/>
      <c r="E26" s="87"/>
      <c r="F26" s="87"/>
      <c r="G26" s="148"/>
      <c r="H26" s="148"/>
      <c r="I26" s="148"/>
    </row>
    <row r="27" spans="1:19" s="88" customFormat="1" ht="64.5" customHeight="1" x14ac:dyDescent="0.2">
      <c r="A27" s="198" t="s">
        <v>181</v>
      </c>
      <c r="B27" s="198"/>
      <c r="C27" s="198"/>
      <c r="D27" s="198"/>
      <c r="G27" s="149"/>
      <c r="H27" s="149"/>
      <c r="I27" s="149"/>
    </row>
    <row r="28" spans="1:19" s="60" customFormat="1" ht="21.75" customHeight="1" x14ac:dyDescent="0.25">
      <c r="A28" s="205" t="s">
        <v>182</v>
      </c>
      <c r="B28" s="205"/>
      <c r="C28" s="205"/>
      <c r="D28" s="205"/>
      <c r="G28" s="140"/>
      <c r="H28" s="140"/>
      <c r="I28" s="140"/>
    </row>
    <row r="29" spans="1:19" s="60" customFormat="1" ht="22.5" customHeight="1" x14ac:dyDescent="0.25">
      <c r="A29" s="198" t="s">
        <v>43</v>
      </c>
      <c r="B29" s="198"/>
      <c r="C29" s="198"/>
      <c r="D29" s="198"/>
      <c r="G29" s="140"/>
      <c r="H29" s="140"/>
      <c r="I29" s="140"/>
    </row>
    <row r="30" spans="1:19" s="60" customFormat="1" ht="22.5" customHeight="1" x14ac:dyDescent="0.25">
      <c r="A30" s="198" t="s">
        <v>44</v>
      </c>
      <c r="B30" s="198"/>
      <c r="C30" s="198"/>
      <c r="D30" s="61"/>
      <c r="G30" s="140"/>
      <c r="H30" s="140"/>
      <c r="I30" s="140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7"/>
  <sheetViews>
    <sheetView view="pageBreakPreview" zoomScaleNormal="100" zoomScaleSheetLayoutView="100" workbookViewId="0">
      <selection activeCell="A3" sqref="A3:E3"/>
    </sheetView>
  </sheetViews>
  <sheetFormatPr defaultRowHeight="15" x14ac:dyDescent="0.25"/>
  <cols>
    <col min="1" max="1" width="57.28515625" style="151" customWidth="1"/>
    <col min="2" max="2" width="13.85546875" style="151" customWidth="1"/>
    <col min="3" max="3" width="12.85546875" style="151" customWidth="1"/>
    <col min="4" max="4" width="13.42578125" style="151" customWidth="1"/>
    <col min="5" max="5" width="14.7109375" style="151" customWidth="1"/>
    <col min="6" max="255" width="8.140625" style="151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51" customFormat="1" ht="23.25" customHeight="1" x14ac:dyDescent="0.25">
      <c r="A1" s="219"/>
      <c r="B1" s="219"/>
      <c r="C1" s="219"/>
      <c r="D1" s="219"/>
      <c r="E1" s="219"/>
    </row>
    <row r="2" spans="1:5" s="151" customFormat="1" x14ac:dyDescent="0.25">
      <c r="A2" s="219" t="s">
        <v>233</v>
      </c>
      <c r="B2" s="219"/>
      <c r="C2" s="219"/>
      <c r="D2" s="219"/>
      <c r="E2" s="219"/>
    </row>
    <row r="3" spans="1:5" s="151" customFormat="1" ht="15.75" customHeight="1" x14ac:dyDescent="0.25">
      <c r="B3" s="219" t="s">
        <v>285</v>
      </c>
      <c r="C3" s="219"/>
      <c r="D3" s="219"/>
      <c r="E3" s="219"/>
    </row>
    <row r="4" spans="1:5" s="151" customFormat="1" x14ac:dyDescent="0.25">
      <c r="A4" s="220" t="s">
        <v>234</v>
      </c>
      <c r="B4" s="220"/>
      <c r="C4" s="220"/>
      <c r="D4" s="220"/>
      <c r="E4" s="220"/>
    </row>
    <row r="5" spans="1:5" s="151" customFormat="1" x14ac:dyDescent="0.25">
      <c r="A5" s="220" t="s">
        <v>235</v>
      </c>
      <c r="B5" s="220"/>
      <c r="C5" s="220"/>
      <c r="D5" s="220"/>
      <c r="E5" s="220"/>
    </row>
    <row r="6" spans="1:5" s="151" customFormat="1" ht="26.25" customHeight="1" x14ac:dyDescent="0.25">
      <c r="A6" s="219" t="s">
        <v>236</v>
      </c>
      <c r="B6" s="219"/>
      <c r="C6" s="219"/>
      <c r="D6" s="219"/>
      <c r="E6" s="151" t="s">
        <v>293</v>
      </c>
    </row>
    <row r="7" spans="1:5" s="151" customFormat="1" x14ac:dyDescent="0.25">
      <c r="A7" s="219"/>
      <c r="B7" s="219"/>
      <c r="C7" s="219"/>
      <c r="D7" s="219"/>
      <c r="E7" s="219"/>
    </row>
    <row r="8" spans="1:5" s="151" customFormat="1" ht="28.5" customHeight="1" x14ac:dyDescent="0.25">
      <c r="A8" s="221" t="s">
        <v>286</v>
      </c>
      <c r="B8" s="221"/>
      <c r="C8" s="221"/>
      <c r="D8" s="221"/>
      <c r="E8" s="221"/>
    </row>
    <row r="9" spans="1:5" s="151" customFormat="1" ht="29.25" customHeight="1" x14ac:dyDescent="0.25">
      <c r="A9" s="221" t="s">
        <v>238</v>
      </c>
      <c r="B9" s="221"/>
      <c r="C9" s="221"/>
      <c r="D9" s="221"/>
      <c r="E9" s="221"/>
    </row>
    <row r="10" spans="1:5" s="151" customFormat="1" ht="30" customHeight="1" x14ac:dyDescent="0.25">
      <c r="A10" s="221" t="s">
        <v>239</v>
      </c>
      <c r="B10" s="221"/>
      <c r="C10" s="221"/>
      <c r="D10" s="221"/>
      <c r="E10" s="221"/>
    </row>
    <row r="11" spans="1:5" s="151" customFormat="1" ht="30" customHeight="1" x14ac:dyDescent="0.25">
      <c r="A11" s="221" t="s">
        <v>240</v>
      </c>
      <c r="B11" s="221"/>
      <c r="C11" s="221"/>
      <c r="D11" s="221"/>
      <c r="E11" s="221"/>
    </row>
    <row r="12" spans="1:5" s="151" customFormat="1" ht="29.25" customHeight="1" x14ac:dyDescent="0.25">
      <c r="A12" s="221" t="s">
        <v>241</v>
      </c>
      <c r="B12" s="221"/>
      <c r="C12" s="221"/>
      <c r="D12" s="221"/>
      <c r="E12" s="221"/>
    </row>
    <row r="13" spans="1:5" s="151" customFormat="1" ht="28.5" customHeight="1" x14ac:dyDescent="0.25">
      <c r="A13" s="221" t="s">
        <v>242</v>
      </c>
      <c r="B13" s="221"/>
      <c r="C13" s="221"/>
      <c r="D13" s="221"/>
      <c r="E13" s="221"/>
    </row>
    <row r="14" spans="1:5" s="151" customFormat="1" ht="15.75" customHeight="1" x14ac:dyDescent="0.25">
      <c r="A14" s="219"/>
      <c r="B14" s="219"/>
      <c r="C14" s="219"/>
      <c r="D14" s="219"/>
      <c r="E14" s="219"/>
    </row>
    <row r="15" spans="1:5" s="151" customFormat="1" ht="135" x14ac:dyDescent="0.25">
      <c r="A15" s="152" t="s">
        <v>2</v>
      </c>
      <c r="B15" s="153" t="s">
        <v>244</v>
      </c>
      <c r="C15" s="153" t="s">
        <v>0</v>
      </c>
      <c r="D15" s="153" t="s">
        <v>243</v>
      </c>
      <c r="E15" s="153" t="s">
        <v>1</v>
      </c>
    </row>
    <row r="16" spans="1:5" s="151" customFormat="1" x14ac:dyDescent="0.25">
      <c r="A16" s="162" t="s">
        <v>8</v>
      </c>
      <c r="B16" s="154"/>
      <c r="C16" s="154"/>
      <c r="D16" s="154"/>
      <c r="E16" s="154"/>
    </row>
    <row r="17" spans="1:5" s="151" customFormat="1" x14ac:dyDescent="0.25">
      <c r="A17" s="152" t="s">
        <v>53</v>
      </c>
      <c r="B17" s="155" t="s">
        <v>21</v>
      </c>
      <c r="C17" s="155" t="s">
        <v>11</v>
      </c>
      <c r="D17" s="155">
        <v>0.13</v>
      </c>
      <c r="E17" s="155">
        <v>7889.39</v>
      </c>
    </row>
    <row r="18" spans="1:5" s="151" customFormat="1" ht="28.5" x14ac:dyDescent="0.25">
      <c r="A18" s="162" t="s">
        <v>245</v>
      </c>
      <c r="B18" s="154"/>
      <c r="C18" s="154"/>
      <c r="D18" s="154"/>
      <c r="E18" s="154"/>
    </row>
    <row r="19" spans="1:5" s="151" customFormat="1" x14ac:dyDescent="0.25">
      <c r="A19" s="152" t="s">
        <v>294</v>
      </c>
      <c r="B19" s="155" t="s">
        <v>22</v>
      </c>
      <c r="C19" s="155" t="s">
        <v>12</v>
      </c>
      <c r="D19" s="155">
        <f>E19</f>
        <v>31243.8</v>
      </c>
      <c r="E19" s="155">
        <v>31243.8</v>
      </c>
    </row>
    <row r="20" spans="1:5" s="151" customFormat="1" ht="30" x14ac:dyDescent="0.25">
      <c r="A20" s="152" t="s">
        <v>295</v>
      </c>
      <c r="B20" s="155" t="s">
        <v>22</v>
      </c>
      <c r="C20" s="155" t="s">
        <v>216</v>
      </c>
      <c r="D20" s="155">
        <f t="shared" ref="D20:D29" si="0">E20</f>
        <v>1758.38</v>
      </c>
      <c r="E20" s="155">
        <v>1758.38</v>
      </c>
    </row>
    <row r="21" spans="1:5" s="151" customFormat="1" ht="30" x14ac:dyDescent="0.25">
      <c r="A21" s="152" t="s">
        <v>296</v>
      </c>
      <c r="B21" s="155" t="s">
        <v>22</v>
      </c>
      <c r="C21" s="155" t="s">
        <v>216</v>
      </c>
      <c r="D21" s="155">
        <f t="shared" si="0"/>
        <v>1597.15</v>
      </c>
      <c r="E21" s="155">
        <v>1597.15</v>
      </c>
    </row>
    <row r="22" spans="1:5" s="151" customFormat="1" x14ac:dyDescent="0.25">
      <c r="A22" s="152" t="s">
        <v>249</v>
      </c>
      <c r="B22" s="155" t="s">
        <v>228</v>
      </c>
      <c r="C22" s="155" t="s">
        <v>12</v>
      </c>
      <c r="D22" s="155">
        <f t="shared" si="0"/>
        <v>412481.36</v>
      </c>
      <c r="E22" s="155">
        <v>412481.36</v>
      </c>
    </row>
    <row r="23" spans="1:5" s="151" customFormat="1" x14ac:dyDescent="0.25">
      <c r="A23" s="162" t="s">
        <v>189</v>
      </c>
      <c r="B23" s="154"/>
      <c r="C23" s="154"/>
      <c r="D23" s="155"/>
      <c r="E23" s="154"/>
    </row>
    <row r="24" spans="1:5" s="151" customFormat="1" x14ac:dyDescent="0.25">
      <c r="A24" s="152" t="s">
        <v>190</v>
      </c>
      <c r="B24" s="155" t="s">
        <v>22</v>
      </c>
      <c r="C24" s="155" t="s">
        <v>13</v>
      </c>
      <c r="D24" s="155">
        <f t="shared" si="0"/>
        <v>300</v>
      </c>
      <c r="E24" s="155">
        <v>300</v>
      </c>
    </row>
    <row r="25" spans="1:5" s="151" customFormat="1" ht="28.5" x14ac:dyDescent="0.25">
      <c r="A25" s="162" t="s">
        <v>87</v>
      </c>
      <c r="B25" s="154"/>
      <c r="C25" s="154"/>
      <c r="D25" s="155"/>
      <c r="E25" s="154"/>
    </row>
    <row r="26" spans="1:5" s="151" customFormat="1" ht="30" x14ac:dyDescent="0.25">
      <c r="A26" s="152" t="s">
        <v>191</v>
      </c>
      <c r="B26" s="155" t="s">
        <v>22</v>
      </c>
      <c r="C26" s="155" t="s">
        <v>11</v>
      </c>
      <c r="D26" s="155">
        <f t="shared" si="0"/>
        <v>81110.06</v>
      </c>
      <c r="E26" s="155">
        <v>81110.06</v>
      </c>
    </row>
    <row r="27" spans="1:5" s="151" customFormat="1" x14ac:dyDescent="0.25">
      <c r="A27" s="162" t="s">
        <v>107</v>
      </c>
      <c r="B27" s="154"/>
      <c r="C27" s="154"/>
      <c r="D27" s="155"/>
      <c r="E27" s="154"/>
    </row>
    <row r="28" spans="1:5" s="151" customFormat="1" x14ac:dyDescent="0.25">
      <c r="A28" s="152" t="s">
        <v>251</v>
      </c>
      <c r="B28" s="155" t="s">
        <v>227</v>
      </c>
      <c r="C28" s="155" t="s">
        <v>11</v>
      </c>
      <c r="D28" s="155">
        <f t="shared" si="0"/>
        <v>3000</v>
      </c>
      <c r="E28" s="155">
        <v>3000</v>
      </c>
    </row>
    <row r="29" spans="1:5" s="151" customFormat="1" x14ac:dyDescent="0.25">
      <c r="A29" s="152" t="s">
        <v>117</v>
      </c>
      <c r="B29" s="155" t="s">
        <v>227</v>
      </c>
      <c r="C29" s="155" t="s">
        <v>11</v>
      </c>
      <c r="D29" s="155">
        <f t="shared" si="0"/>
        <v>72000</v>
      </c>
      <c r="E29" s="155">
        <v>72000</v>
      </c>
    </row>
    <row r="30" spans="1:5" s="151" customFormat="1" ht="28.5" x14ac:dyDescent="0.25">
      <c r="A30" s="162" t="s">
        <v>252</v>
      </c>
      <c r="B30" s="154"/>
      <c r="C30" s="154"/>
      <c r="D30" s="154"/>
      <c r="E30" s="154"/>
    </row>
    <row r="31" spans="1:5" s="151" customFormat="1" x14ac:dyDescent="0.25">
      <c r="A31" s="152" t="s">
        <v>297</v>
      </c>
      <c r="B31" s="155">
        <v>4</v>
      </c>
      <c r="C31" s="155" t="s">
        <v>15</v>
      </c>
      <c r="D31" s="155">
        <f>E31/B31</f>
        <v>616.125</v>
      </c>
      <c r="E31" s="155">
        <v>2464.5</v>
      </c>
    </row>
    <row r="32" spans="1:5" s="151" customFormat="1" x14ac:dyDescent="0.25">
      <c r="A32" s="152" t="s">
        <v>298</v>
      </c>
      <c r="B32" s="155">
        <v>1</v>
      </c>
      <c r="C32" s="155" t="s">
        <v>13</v>
      </c>
      <c r="D32" s="155">
        <f t="shared" ref="D32:D70" si="1">E32/B32</f>
        <v>620.13</v>
      </c>
      <c r="E32" s="155">
        <v>620.13</v>
      </c>
    </row>
    <row r="33" spans="1:5" s="151" customFormat="1" ht="30" x14ac:dyDescent="0.25">
      <c r="A33" s="152" t="s">
        <v>299</v>
      </c>
      <c r="B33" s="155" t="s">
        <v>22</v>
      </c>
      <c r="C33" s="155" t="s">
        <v>16</v>
      </c>
      <c r="D33" s="155">
        <f>E33</f>
        <v>2470.8000000000002</v>
      </c>
      <c r="E33" s="155">
        <v>2470.8000000000002</v>
      </c>
    </row>
    <row r="34" spans="1:5" s="151" customFormat="1" ht="30" x14ac:dyDescent="0.25">
      <c r="A34" s="152" t="s">
        <v>300</v>
      </c>
      <c r="B34" s="155">
        <v>0.02</v>
      </c>
      <c r="C34" s="155" t="s">
        <v>17</v>
      </c>
      <c r="D34" s="155">
        <f t="shared" si="1"/>
        <v>30441.5</v>
      </c>
      <c r="E34" s="155">
        <v>608.83000000000004</v>
      </c>
    </row>
    <row r="35" spans="1:5" s="151" customFormat="1" x14ac:dyDescent="0.25">
      <c r="A35" s="152" t="s">
        <v>144</v>
      </c>
      <c r="B35" s="155">
        <v>1</v>
      </c>
      <c r="C35" s="155" t="s">
        <v>13</v>
      </c>
      <c r="D35" s="155">
        <f t="shared" si="1"/>
        <v>381.15</v>
      </c>
      <c r="E35" s="155">
        <v>381.15</v>
      </c>
    </row>
    <row r="36" spans="1:5" s="151" customFormat="1" x14ac:dyDescent="0.25">
      <c r="A36" s="152" t="s">
        <v>259</v>
      </c>
      <c r="B36" s="155">
        <v>4</v>
      </c>
      <c r="C36" s="155" t="s">
        <v>13</v>
      </c>
      <c r="D36" s="155">
        <f t="shared" si="1"/>
        <v>2434.7674999999999</v>
      </c>
      <c r="E36" s="155">
        <v>9739.07</v>
      </c>
    </row>
    <row r="37" spans="1:5" s="151" customFormat="1" x14ac:dyDescent="0.25">
      <c r="A37" s="152" t="s">
        <v>301</v>
      </c>
      <c r="B37" s="155">
        <v>5</v>
      </c>
      <c r="C37" s="155" t="s">
        <v>100</v>
      </c>
      <c r="D37" s="155">
        <f t="shared" si="1"/>
        <v>100.86199999999999</v>
      </c>
      <c r="E37" s="155">
        <v>504.31</v>
      </c>
    </row>
    <row r="38" spans="1:5" s="151" customFormat="1" x14ac:dyDescent="0.25">
      <c r="A38" s="152" t="s">
        <v>57</v>
      </c>
      <c r="B38" s="155">
        <v>2</v>
      </c>
      <c r="C38" s="155" t="s">
        <v>14</v>
      </c>
      <c r="D38" s="155">
        <f t="shared" si="1"/>
        <v>1012.36</v>
      </c>
      <c r="E38" s="155">
        <v>2024.72</v>
      </c>
    </row>
    <row r="39" spans="1:5" s="151" customFormat="1" ht="30" x14ac:dyDescent="0.25">
      <c r="A39" s="152" t="s">
        <v>119</v>
      </c>
      <c r="B39" s="155">
        <v>2</v>
      </c>
      <c r="C39" s="155" t="s">
        <v>120</v>
      </c>
      <c r="D39" s="155">
        <f t="shared" si="1"/>
        <v>670.84</v>
      </c>
      <c r="E39" s="155">
        <v>1341.68</v>
      </c>
    </row>
    <row r="40" spans="1:5" s="151" customFormat="1" x14ac:dyDescent="0.25">
      <c r="A40" s="152" t="s">
        <v>302</v>
      </c>
      <c r="B40" s="155">
        <v>0.34</v>
      </c>
      <c r="C40" s="155" t="s">
        <v>16</v>
      </c>
      <c r="D40" s="155">
        <f t="shared" si="1"/>
        <v>1814.7647058823527</v>
      </c>
      <c r="E40" s="155">
        <v>617.02</v>
      </c>
    </row>
    <row r="41" spans="1:5" s="151" customFormat="1" x14ac:dyDescent="0.25">
      <c r="A41" s="152" t="s">
        <v>73</v>
      </c>
      <c r="B41" s="155">
        <v>0.06</v>
      </c>
      <c r="C41" s="155" t="s">
        <v>74</v>
      </c>
      <c r="D41" s="155">
        <f t="shared" si="1"/>
        <v>29644.666666666668</v>
      </c>
      <c r="E41" s="155">
        <v>1778.68</v>
      </c>
    </row>
    <row r="42" spans="1:5" s="151" customFormat="1" ht="30" x14ac:dyDescent="0.25">
      <c r="A42" s="152" t="s">
        <v>58</v>
      </c>
      <c r="B42" s="155">
        <v>3.1960000000000002</v>
      </c>
      <c r="C42" s="155" t="s">
        <v>16</v>
      </c>
      <c r="D42" s="155">
        <f t="shared" si="1"/>
        <v>2020.4818523153942</v>
      </c>
      <c r="E42" s="155">
        <v>6457.46</v>
      </c>
    </row>
    <row r="43" spans="1:5" s="151" customFormat="1" ht="30" x14ac:dyDescent="0.25">
      <c r="A43" s="152" t="s">
        <v>196</v>
      </c>
      <c r="B43" s="155">
        <v>0.04</v>
      </c>
      <c r="C43" s="155" t="s">
        <v>17</v>
      </c>
      <c r="D43" s="155">
        <f t="shared" si="1"/>
        <v>30120</v>
      </c>
      <c r="E43" s="155">
        <v>1204.8</v>
      </c>
    </row>
    <row r="44" spans="1:5" s="151" customFormat="1" x14ac:dyDescent="0.25">
      <c r="A44" s="152" t="s">
        <v>261</v>
      </c>
      <c r="B44" s="155">
        <v>2</v>
      </c>
      <c r="C44" s="155" t="s">
        <v>13</v>
      </c>
      <c r="D44" s="155">
        <f t="shared" si="1"/>
        <v>315.17</v>
      </c>
      <c r="E44" s="155">
        <v>630.34</v>
      </c>
    </row>
    <row r="45" spans="1:5" s="151" customFormat="1" ht="30" x14ac:dyDescent="0.25">
      <c r="A45" s="152" t="s">
        <v>61</v>
      </c>
      <c r="B45" s="155">
        <v>8</v>
      </c>
      <c r="C45" s="155" t="s">
        <v>18</v>
      </c>
      <c r="D45" s="155">
        <f t="shared" si="1"/>
        <v>252.29249999999999</v>
      </c>
      <c r="E45" s="155">
        <v>2018.34</v>
      </c>
    </row>
    <row r="46" spans="1:5" s="151" customFormat="1" x14ac:dyDescent="0.25">
      <c r="A46" s="152" t="s">
        <v>303</v>
      </c>
      <c r="B46" s="155">
        <v>4</v>
      </c>
      <c r="C46" s="155" t="s">
        <v>100</v>
      </c>
      <c r="D46" s="155">
        <f t="shared" si="1"/>
        <v>80.9375</v>
      </c>
      <c r="E46" s="155">
        <v>323.75</v>
      </c>
    </row>
    <row r="47" spans="1:5" s="151" customFormat="1" x14ac:dyDescent="0.25">
      <c r="A47" s="152" t="s">
        <v>304</v>
      </c>
      <c r="B47" s="155">
        <v>2</v>
      </c>
      <c r="C47" s="155" t="s">
        <v>13</v>
      </c>
      <c r="D47" s="155">
        <f t="shared" si="1"/>
        <v>7249.3649999999998</v>
      </c>
      <c r="E47" s="155">
        <v>14498.73</v>
      </c>
    </row>
    <row r="48" spans="1:5" s="151" customFormat="1" x14ac:dyDescent="0.25">
      <c r="A48" s="152" t="s">
        <v>264</v>
      </c>
      <c r="B48" s="155">
        <v>1</v>
      </c>
      <c r="C48" s="155" t="s">
        <v>14</v>
      </c>
      <c r="D48" s="155">
        <f>E48</f>
        <v>23294.3</v>
      </c>
      <c r="E48" s="155">
        <v>23294.3</v>
      </c>
    </row>
    <row r="49" spans="1:5" s="151" customFormat="1" x14ac:dyDescent="0.25">
      <c r="A49" s="152" t="s">
        <v>305</v>
      </c>
      <c r="B49" s="155">
        <v>1</v>
      </c>
      <c r="C49" s="155" t="s">
        <v>79</v>
      </c>
      <c r="D49" s="155">
        <f t="shared" si="1"/>
        <v>739.51</v>
      </c>
      <c r="E49" s="155">
        <v>739.51</v>
      </c>
    </row>
    <row r="50" spans="1:5" s="151" customFormat="1" ht="30" x14ac:dyDescent="0.25">
      <c r="A50" s="152" t="s">
        <v>198</v>
      </c>
      <c r="B50" s="155">
        <v>2</v>
      </c>
      <c r="C50" s="155" t="s">
        <v>19</v>
      </c>
      <c r="D50" s="155">
        <f t="shared" si="1"/>
        <v>876.75</v>
      </c>
      <c r="E50" s="155">
        <v>1753.5</v>
      </c>
    </row>
    <row r="51" spans="1:5" s="151" customFormat="1" x14ac:dyDescent="0.25">
      <c r="A51" s="152" t="s">
        <v>64</v>
      </c>
      <c r="B51" s="155">
        <v>66</v>
      </c>
      <c r="C51" s="155" t="s">
        <v>19</v>
      </c>
      <c r="D51" s="155">
        <f t="shared" si="1"/>
        <v>301.6098484848485</v>
      </c>
      <c r="E51" s="155">
        <v>19906.25</v>
      </c>
    </row>
    <row r="52" spans="1:5" s="151" customFormat="1" ht="28.5" x14ac:dyDescent="0.25">
      <c r="A52" s="162" t="s">
        <v>267</v>
      </c>
      <c r="B52" s="154"/>
      <c r="C52" s="154"/>
      <c r="D52" s="155"/>
      <c r="E52" s="154"/>
    </row>
    <row r="53" spans="1:5" s="151" customFormat="1" x14ac:dyDescent="0.25">
      <c r="A53" s="152" t="s">
        <v>306</v>
      </c>
      <c r="B53" s="155">
        <v>8</v>
      </c>
      <c r="C53" s="155" t="s">
        <v>13</v>
      </c>
      <c r="D53" s="155">
        <f t="shared" si="1"/>
        <v>261.35374999999999</v>
      </c>
      <c r="E53" s="155">
        <v>2090.83</v>
      </c>
    </row>
    <row r="54" spans="1:5" s="151" customFormat="1" ht="30" x14ac:dyDescent="0.25">
      <c r="A54" s="152" t="s">
        <v>299</v>
      </c>
      <c r="B54" s="155" t="s">
        <v>22</v>
      </c>
      <c r="C54" s="155" t="s">
        <v>16</v>
      </c>
      <c r="D54" s="155">
        <f>E54</f>
        <v>3888.75</v>
      </c>
      <c r="E54" s="155">
        <v>3888.75</v>
      </c>
    </row>
    <row r="55" spans="1:5" s="151" customFormat="1" x14ac:dyDescent="0.25">
      <c r="A55" s="152" t="s">
        <v>307</v>
      </c>
      <c r="B55" s="155">
        <v>0.08</v>
      </c>
      <c r="C55" s="155" t="s">
        <v>17</v>
      </c>
      <c r="D55" s="155">
        <f t="shared" si="1"/>
        <v>4552.25</v>
      </c>
      <c r="E55" s="155">
        <v>364.18</v>
      </c>
    </row>
    <row r="56" spans="1:5" s="151" customFormat="1" ht="30" x14ac:dyDescent="0.25">
      <c r="A56" s="152" t="s">
        <v>308</v>
      </c>
      <c r="B56" s="155">
        <v>0.1</v>
      </c>
      <c r="C56" s="155" t="s">
        <v>309</v>
      </c>
      <c r="D56" s="155">
        <f t="shared" si="1"/>
        <v>20681.199999999997</v>
      </c>
      <c r="E56" s="155">
        <v>2068.12</v>
      </c>
    </row>
    <row r="57" spans="1:5" s="151" customFormat="1" ht="30" x14ac:dyDescent="0.25">
      <c r="A57" s="152" t="s">
        <v>310</v>
      </c>
      <c r="B57" s="155">
        <v>0.01</v>
      </c>
      <c r="C57" s="155" t="s">
        <v>15</v>
      </c>
      <c r="D57" s="155">
        <f t="shared" si="1"/>
        <v>42197</v>
      </c>
      <c r="E57" s="155">
        <v>421.97</v>
      </c>
    </row>
    <row r="58" spans="1:5" s="151" customFormat="1" x14ac:dyDescent="0.25">
      <c r="A58" s="152" t="s">
        <v>311</v>
      </c>
      <c r="B58" s="155">
        <v>1.0900000000000001</v>
      </c>
      <c r="C58" s="155" t="s">
        <v>216</v>
      </c>
      <c r="D58" s="155">
        <f t="shared" si="1"/>
        <v>1626.5779816513761</v>
      </c>
      <c r="E58" s="155">
        <v>1772.97</v>
      </c>
    </row>
    <row r="59" spans="1:5" s="151" customFormat="1" x14ac:dyDescent="0.25">
      <c r="A59" s="152" t="s">
        <v>312</v>
      </c>
      <c r="B59" s="155">
        <v>0.01</v>
      </c>
      <c r="C59" s="155" t="s">
        <v>17</v>
      </c>
      <c r="D59" s="155">
        <f t="shared" si="1"/>
        <v>33617</v>
      </c>
      <c r="E59" s="155">
        <v>336.17</v>
      </c>
    </row>
    <row r="60" spans="1:5" s="151" customFormat="1" x14ac:dyDescent="0.25">
      <c r="A60" s="152" t="s">
        <v>313</v>
      </c>
      <c r="B60" s="155">
        <v>0.02</v>
      </c>
      <c r="C60" s="155" t="s">
        <v>17</v>
      </c>
      <c r="D60" s="155">
        <f t="shared" si="1"/>
        <v>95913.5</v>
      </c>
      <c r="E60" s="155">
        <v>1918.27</v>
      </c>
    </row>
    <row r="61" spans="1:5" s="151" customFormat="1" x14ac:dyDescent="0.25">
      <c r="A61" s="152" t="s">
        <v>314</v>
      </c>
      <c r="B61" s="155">
        <v>0.01</v>
      </c>
      <c r="C61" s="155" t="s">
        <v>17</v>
      </c>
      <c r="D61" s="155">
        <f t="shared" si="1"/>
        <v>47760</v>
      </c>
      <c r="E61" s="155">
        <v>477.6</v>
      </c>
    </row>
    <row r="62" spans="1:5" s="151" customFormat="1" x14ac:dyDescent="0.25">
      <c r="A62" s="152" t="s">
        <v>315</v>
      </c>
      <c r="B62" s="155">
        <v>0.28000000000000003</v>
      </c>
      <c r="C62" s="155" t="s">
        <v>12</v>
      </c>
      <c r="D62" s="155">
        <f t="shared" si="1"/>
        <v>5372.4285714285706</v>
      </c>
      <c r="E62" s="155">
        <v>1504.28</v>
      </c>
    </row>
    <row r="63" spans="1:5" s="151" customFormat="1" x14ac:dyDescent="0.25">
      <c r="A63" s="152" t="s">
        <v>202</v>
      </c>
      <c r="B63" s="155">
        <v>0.01</v>
      </c>
      <c r="C63" s="155" t="s">
        <v>74</v>
      </c>
      <c r="D63" s="155">
        <f t="shared" si="1"/>
        <v>32120</v>
      </c>
      <c r="E63" s="155">
        <v>321.2</v>
      </c>
    </row>
    <row r="64" spans="1:5" s="151" customFormat="1" x14ac:dyDescent="0.25">
      <c r="A64" s="152" t="s">
        <v>203</v>
      </c>
      <c r="B64" s="155">
        <v>0.34</v>
      </c>
      <c r="C64" s="155" t="s">
        <v>16</v>
      </c>
      <c r="D64" s="155">
        <f t="shared" si="1"/>
        <v>3579.0294117647054</v>
      </c>
      <c r="E64" s="155">
        <v>1216.8699999999999</v>
      </c>
    </row>
    <row r="65" spans="1:5" s="151" customFormat="1" ht="30" x14ac:dyDescent="0.25">
      <c r="A65" s="152" t="s">
        <v>65</v>
      </c>
      <c r="B65" s="155">
        <v>1.871</v>
      </c>
      <c r="C65" s="155" t="s">
        <v>16</v>
      </c>
      <c r="D65" s="155">
        <f t="shared" si="1"/>
        <v>2021.9027258150722</v>
      </c>
      <c r="E65" s="155">
        <v>3782.98</v>
      </c>
    </row>
    <row r="66" spans="1:5" s="151" customFormat="1" ht="30" x14ac:dyDescent="0.25">
      <c r="A66" s="152" t="s">
        <v>277</v>
      </c>
      <c r="B66" s="155">
        <v>1.7769999999999999</v>
      </c>
      <c r="C66" s="155" t="s">
        <v>16</v>
      </c>
      <c r="D66" s="155">
        <f t="shared" si="1"/>
        <v>2007.9234665166011</v>
      </c>
      <c r="E66" s="155">
        <v>3568.08</v>
      </c>
    </row>
    <row r="67" spans="1:5" s="151" customFormat="1" x14ac:dyDescent="0.25">
      <c r="A67" s="152" t="s">
        <v>316</v>
      </c>
      <c r="B67" s="155">
        <v>0.14399999999999999</v>
      </c>
      <c r="C67" s="155" t="s">
        <v>317</v>
      </c>
      <c r="D67" s="155">
        <f t="shared" si="1"/>
        <v>693.05555555555554</v>
      </c>
      <c r="E67" s="155">
        <v>99.8</v>
      </c>
    </row>
    <row r="68" spans="1:5" s="151" customFormat="1" x14ac:dyDescent="0.25">
      <c r="A68" s="152" t="s">
        <v>318</v>
      </c>
      <c r="B68" s="155">
        <v>7.8</v>
      </c>
      <c r="C68" s="155" t="s">
        <v>205</v>
      </c>
      <c r="D68" s="155">
        <f t="shared" si="1"/>
        <v>122.87307692307692</v>
      </c>
      <c r="E68" s="155">
        <v>958.41</v>
      </c>
    </row>
    <row r="69" spans="1:5" s="151" customFormat="1" x14ac:dyDescent="0.25">
      <c r="A69" s="152" t="s">
        <v>130</v>
      </c>
      <c r="B69" s="155">
        <v>10.4</v>
      </c>
      <c r="C69" s="155" t="s">
        <v>120</v>
      </c>
      <c r="D69" s="155">
        <f t="shared" si="1"/>
        <v>344.05096153846154</v>
      </c>
      <c r="E69" s="155">
        <v>3578.13</v>
      </c>
    </row>
    <row r="70" spans="1:5" s="151" customFormat="1" ht="30" x14ac:dyDescent="0.25">
      <c r="A70" s="152" t="s">
        <v>131</v>
      </c>
      <c r="B70" s="155">
        <v>0.2</v>
      </c>
      <c r="C70" s="155" t="s">
        <v>16</v>
      </c>
      <c r="D70" s="155">
        <f t="shared" si="1"/>
        <v>1972.45</v>
      </c>
      <c r="E70" s="155">
        <v>394.49</v>
      </c>
    </row>
    <row r="71" spans="1:5" s="151" customFormat="1" ht="28.5" x14ac:dyDescent="0.25">
      <c r="A71" s="162" t="s">
        <v>38</v>
      </c>
      <c r="B71" s="154"/>
      <c r="C71" s="154"/>
      <c r="D71" s="154"/>
      <c r="E71" s="154"/>
    </row>
    <row r="72" spans="1:5" s="151" customFormat="1" ht="30" x14ac:dyDescent="0.25">
      <c r="A72" s="152" t="s">
        <v>56</v>
      </c>
      <c r="B72" s="155" t="s">
        <v>227</v>
      </c>
      <c r="C72" s="155" t="s">
        <v>11</v>
      </c>
      <c r="D72" s="155">
        <f>E72</f>
        <v>15512.35</v>
      </c>
      <c r="E72" s="155">
        <v>15512.35</v>
      </c>
    </row>
    <row r="73" spans="1:5" s="151" customFormat="1" x14ac:dyDescent="0.25">
      <c r="A73" s="162" t="s">
        <v>77</v>
      </c>
      <c r="B73" s="154"/>
      <c r="C73" s="154"/>
      <c r="D73" s="155"/>
      <c r="E73" s="154"/>
    </row>
    <row r="74" spans="1:5" s="151" customFormat="1" x14ac:dyDescent="0.25">
      <c r="A74" s="152" t="s">
        <v>78</v>
      </c>
      <c r="B74" s="155" t="s">
        <v>227</v>
      </c>
      <c r="C74" s="155" t="s">
        <v>11</v>
      </c>
      <c r="D74" s="155">
        <f t="shared" ref="D74:D79" si="2">E74</f>
        <v>43200</v>
      </c>
      <c r="E74" s="155">
        <v>43200</v>
      </c>
    </row>
    <row r="75" spans="1:5" s="151" customFormat="1" ht="42.75" x14ac:dyDescent="0.25">
      <c r="A75" s="162" t="s">
        <v>319</v>
      </c>
      <c r="B75" s="154"/>
      <c r="C75" s="154"/>
      <c r="D75" s="155"/>
      <c r="E75" s="154"/>
    </row>
    <row r="76" spans="1:5" s="151" customFormat="1" x14ac:dyDescent="0.25">
      <c r="A76" s="152" t="s">
        <v>137</v>
      </c>
      <c r="B76" s="155" t="s">
        <v>22</v>
      </c>
      <c r="C76" s="155" t="s">
        <v>11</v>
      </c>
      <c r="D76" s="155">
        <f t="shared" si="2"/>
        <v>2467.35</v>
      </c>
      <c r="E76" s="155">
        <v>2467.35</v>
      </c>
    </row>
    <row r="77" spans="1:5" s="151" customFormat="1" ht="30" x14ac:dyDescent="0.25">
      <c r="A77" s="152" t="s">
        <v>320</v>
      </c>
      <c r="B77" s="155" t="s">
        <v>22</v>
      </c>
      <c r="C77" s="155" t="s">
        <v>11</v>
      </c>
      <c r="D77" s="155">
        <f t="shared" si="2"/>
        <v>2730.94</v>
      </c>
      <c r="E77" s="155">
        <v>2730.94</v>
      </c>
    </row>
    <row r="78" spans="1:5" s="151" customFormat="1" x14ac:dyDescent="0.25">
      <c r="A78" s="162" t="s">
        <v>321</v>
      </c>
      <c r="B78" s="154"/>
      <c r="C78" s="154"/>
      <c r="D78" s="155"/>
      <c r="E78" s="154"/>
    </row>
    <row r="79" spans="1:5" s="151" customFormat="1" x14ac:dyDescent="0.25">
      <c r="A79" s="152" t="s">
        <v>322</v>
      </c>
      <c r="B79" s="155" t="s">
        <v>323</v>
      </c>
      <c r="C79" s="155" t="s">
        <v>13</v>
      </c>
      <c r="D79" s="155">
        <f t="shared" si="2"/>
        <v>2142.02</v>
      </c>
      <c r="E79" s="155">
        <v>2142.02</v>
      </c>
    </row>
    <row r="80" spans="1:5" s="1" customFormat="1" ht="14.25" x14ac:dyDescent="0.2">
      <c r="A80" s="35" t="s">
        <v>10</v>
      </c>
      <c r="B80" s="156"/>
      <c r="C80" s="156"/>
      <c r="D80" s="156"/>
      <c r="E80" s="157"/>
    </row>
    <row r="81" spans="1:5" s="1" customFormat="1" x14ac:dyDescent="0.2">
      <c r="A81" s="36" t="s">
        <v>68</v>
      </c>
      <c r="B81" s="158" t="s">
        <v>21</v>
      </c>
      <c r="C81" s="158" t="s">
        <v>11</v>
      </c>
      <c r="D81" s="158">
        <f>E81</f>
        <v>79957.376999999993</v>
      </c>
      <c r="E81" s="159">
        <f>SUM(E16:E79)*10%</f>
        <v>79957.376999999993</v>
      </c>
    </row>
    <row r="82" spans="1:5" s="151" customFormat="1" x14ac:dyDescent="0.25">
      <c r="A82" s="160" t="s">
        <v>24</v>
      </c>
      <c r="B82" s="155"/>
      <c r="C82" s="155"/>
      <c r="D82" s="155"/>
      <c r="E82" s="161">
        <f>SUM(E16:E81)</f>
        <v>879531.14699999988</v>
      </c>
    </row>
    <row r="83" spans="1:5" s="151" customFormat="1" x14ac:dyDescent="0.25">
      <c r="A83" s="219"/>
      <c r="B83" s="219"/>
      <c r="C83" s="219"/>
      <c r="D83" s="219"/>
      <c r="E83" s="219"/>
    </row>
    <row r="84" spans="1:5" s="151" customFormat="1" x14ac:dyDescent="0.25">
      <c r="A84" s="219"/>
      <c r="B84" s="219"/>
      <c r="C84" s="219"/>
      <c r="D84" s="219"/>
      <c r="E84" s="219"/>
    </row>
    <row r="85" spans="1:5" s="151" customFormat="1" ht="39.75" customHeight="1" x14ac:dyDescent="0.25">
      <c r="A85" s="221" t="s">
        <v>324</v>
      </c>
      <c r="B85" s="221"/>
      <c r="C85" s="221"/>
      <c r="D85" s="221"/>
      <c r="E85" s="221"/>
    </row>
    <row r="86" spans="1:5" s="151" customFormat="1" ht="27.75" customHeight="1" x14ac:dyDescent="0.25">
      <c r="A86" s="221" t="s">
        <v>280</v>
      </c>
      <c r="B86" s="221"/>
      <c r="C86" s="221"/>
      <c r="D86" s="221"/>
      <c r="E86" s="221"/>
    </row>
    <row r="87" spans="1:5" s="151" customFormat="1" ht="24" customHeight="1" x14ac:dyDescent="0.25">
      <c r="A87" s="221" t="s">
        <v>281</v>
      </c>
      <c r="B87" s="221"/>
      <c r="C87" s="221"/>
      <c r="D87" s="221"/>
      <c r="E87" s="221"/>
    </row>
    <row r="88" spans="1:5" s="151" customFormat="1" ht="30.75" customHeight="1" x14ac:dyDescent="0.25">
      <c r="A88" s="221" t="s">
        <v>282</v>
      </c>
      <c r="B88" s="221"/>
      <c r="C88" s="221"/>
      <c r="D88" s="221"/>
      <c r="E88" s="221"/>
    </row>
    <row r="89" spans="1:5" s="151" customFormat="1" x14ac:dyDescent="0.25">
      <c r="A89" s="219"/>
      <c r="B89" s="219"/>
      <c r="C89" s="219"/>
      <c r="D89" s="219"/>
      <c r="E89" s="219"/>
    </row>
    <row r="90" spans="1:5" s="151" customFormat="1" ht="24.75" customHeight="1" x14ac:dyDescent="0.25">
      <c r="B90" s="221"/>
      <c r="C90" s="221"/>
      <c r="D90" s="221"/>
      <c r="E90" s="221"/>
    </row>
    <row r="91" spans="1:5" s="151" customFormat="1" ht="18.75" customHeight="1" x14ac:dyDescent="0.25">
      <c r="A91" s="219" t="s">
        <v>283</v>
      </c>
      <c r="B91" s="219"/>
      <c r="C91" s="219"/>
      <c r="D91" s="219"/>
      <c r="E91" s="219"/>
    </row>
    <row r="92" spans="1:5" s="151" customFormat="1" ht="15.75" customHeight="1" x14ac:dyDescent="0.25">
      <c r="A92" s="219" t="s">
        <v>325</v>
      </c>
      <c r="B92" s="219"/>
      <c r="C92" s="219"/>
      <c r="D92" s="219"/>
      <c r="E92" s="219"/>
    </row>
    <row r="93" spans="1:5" s="151" customFormat="1" ht="10.5" customHeight="1" x14ac:dyDescent="0.25">
      <c r="B93" s="219"/>
      <c r="C93" s="219"/>
      <c r="D93" s="219" t="s">
        <v>26</v>
      </c>
      <c r="E93" s="219"/>
    </row>
    <row r="94" spans="1:5" s="151" customFormat="1" x14ac:dyDescent="0.25">
      <c r="A94" s="219"/>
      <c r="B94" s="219"/>
      <c r="C94" s="219"/>
      <c r="D94" s="219"/>
      <c r="E94" s="219"/>
    </row>
    <row r="95" spans="1:5" s="151" customFormat="1" x14ac:dyDescent="0.25">
      <c r="A95" s="219" t="s">
        <v>284</v>
      </c>
      <c r="B95" s="219"/>
      <c r="C95" s="219"/>
      <c r="D95" s="219"/>
      <c r="E95" s="219"/>
    </row>
    <row r="96" spans="1:5" s="151" customFormat="1" ht="10.5" customHeight="1" x14ac:dyDescent="0.25">
      <c r="B96" s="219"/>
      <c r="C96" s="219"/>
      <c r="D96" s="219" t="s">
        <v>26</v>
      </c>
      <c r="E96" s="219"/>
    </row>
    <row r="97" spans="1:5" s="151" customFormat="1" ht="11.25" customHeight="1" x14ac:dyDescent="0.25">
      <c r="A97" s="219"/>
      <c r="B97" s="219"/>
      <c r="C97" s="219"/>
      <c r="D97" s="219"/>
      <c r="E97" s="219"/>
    </row>
  </sheetData>
  <mergeCells count="31">
    <mergeCell ref="A95:E95"/>
    <mergeCell ref="B96:C96"/>
    <mergeCell ref="D96:E96"/>
    <mergeCell ref="A97:E97"/>
    <mergeCell ref="B90:E90"/>
    <mergeCell ref="A91:E91"/>
    <mergeCell ref="A92:E92"/>
    <mergeCell ref="B93:C93"/>
    <mergeCell ref="D93:E93"/>
    <mergeCell ref="A94:E94"/>
    <mergeCell ref="A6:D6"/>
    <mergeCell ref="A7:E7"/>
    <mergeCell ref="A8:E8"/>
    <mergeCell ref="A9:E9"/>
    <mergeCell ref="A89:E89"/>
    <mergeCell ref="A83:E83"/>
    <mergeCell ref="A10:E10"/>
    <mergeCell ref="A11:E11"/>
    <mergeCell ref="A12:E12"/>
    <mergeCell ref="A13:E13"/>
    <mergeCell ref="A14:E14"/>
    <mergeCell ref="A84:E84"/>
    <mergeCell ref="A85:E85"/>
    <mergeCell ref="A86:E86"/>
    <mergeCell ref="A87:E87"/>
    <mergeCell ref="A88:E88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6" workbookViewId="0">
      <selection activeCell="A28" sqref="A28:XFD28"/>
    </sheetView>
  </sheetViews>
  <sheetFormatPr defaultRowHeight="15" x14ac:dyDescent="0.25"/>
  <cols>
    <col min="1" max="1" width="12.5703125" style="89" customWidth="1"/>
    <col min="2" max="2" width="14.5703125" style="89" customWidth="1"/>
    <col min="3" max="3" width="19.5703125" style="89" customWidth="1"/>
    <col min="4" max="4" width="14.42578125" style="89" customWidth="1"/>
    <col min="5" max="5" width="18.28515625" style="89" customWidth="1"/>
    <col min="6" max="6" width="16.28515625" style="89" customWidth="1"/>
    <col min="7" max="7" width="9.140625" style="150"/>
    <col min="8" max="8" width="14.5703125" style="150" bestFit="1" customWidth="1"/>
    <col min="9" max="9" width="9.140625" style="150"/>
    <col min="10" max="16384" width="9.140625" style="89"/>
  </cols>
  <sheetData>
    <row r="1" spans="1:19" s="60" customFormat="1" ht="35.25" customHeight="1" x14ac:dyDescent="0.3">
      <c r="A1" s="206" t="s">
        <v>326</v>
      </c>
      <c r="B1" s="206"/>
      <c r="C1" s="206"/>
      <c r="D1" s="206"/>
      <c r="E1" s="206"/>
      <c r="F1" s="206"/>
      <c r="G1" s="140"/>
      <c r="H1" s="140"/>
      <c r="I1" s="140"/>
    </row>
    <row r="2" spans="1:19" s="60" customFormat="1" x14ac:dyDescent="0.25">
      <c r="A2" s="61"/>
      <c r="B2" s="61"/>
      <c r="C2" s="61"/>
      <c r="D2" s="61"/>
      <c r="E2" s="61"/>
      <c r="F2" s="61"/>
      <c r="G2" s="140"/>
      <c r="H2" s="140"/>
      <c r="I2" s="140"/>
    </row>
    <row r="3" spans="1:19" s="60" customFormat="1" ht="19.5" customHeight="1" x14ac:dyDescent="0.25">
      <c r="A3" s="62" t="s">
        <v>327</v>
      </c>
      <c r="B3" s="62"/>
      <c r="C3" s="62"/>
      <c r="D3" s="62"/>
      <c r="E3" s="62"/>
      <c r="F3" s="63"/>
      <c r="G3" s="141"/>
      <c r="H3" s="141"/>
      <c r="I3" s="141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19" s="60" customFormat="1" ht="19.5" customHeight="1" x14ac:dyDescent="0.25">
      <c r="A4" s="62"/>
      <c r="B4" s="62"/>
      <c r="C4" s="62"/>
      <c r="D4" s="62"/>
      <c r="E4" s="62"/>
      <c r="F4" s="63"/>
      <c r="G4" s="141"/>
      <c r="H4" s="141"/>
      <c r="I4" s="141"/>
      <c r="J4" s="64"/>
      <c r="K4" s="64"/>
      <c r="L4" s="64"/>
      <c r="M4" s="64"/>
      <c r="N4" s="64"/>
      <c r="O4" s="64"/>
      <c r="P4" s="64"/>
      <c r="Q4" s="64"/>
      <c r="R4" s="64"/>
      <c r="S4" s="64"/>
    </row>
    <row r="5" spans="1:19" s="60" customFormat="1" ht="36.75" customHeight="1" x14ac:dyDescent="0.25">
      <c r="A5" s="207" t="s">
        <v>160</v>
      </c>
      <c r="B5" s="207"/>
      <c r="C5" s="207"/>
      <c r="D5" s="207"/>
      <c r="E5" s="207"/>
      <c r="F5" s="207"/>
      <c r="G5" s="142"/>
      <c r="H5" s="142"/>
      <c r="I5" s="142"/>
      <c r="J5" s="65"/>
      <c r="K5" s="65"/>
      <c r="L5" s="65"/>
      <c r="M5" s="65"/>
      <c r="N5" s="65"/>
      <c r="O5" s="65"/>
      <c r="P5" s="65"/>
      <c r="Q5" s="65"/>
      <c r="R5" s="65"/>
      <c r="S5" s="65"/>
    </row>
    <row r="6" spans="1:19" s="74" customFormat="1" ht="27.75" customHeight="1" x14ac:dyDescent="0.25">
      <c r="A6" s="112" t="s">
        <v>161</v>
      </c>
      <c r="B6" s="112">
        <v>9</v>
      </c>
      <c r="C6" s="112" t="s">
        <v>162</v>
      </c>
      <c r="D6" s="121">
        <v>4162.8999999999996</v>
      </c>
      <c r="E6" s="112" t="s">
        <v>163</v>
      </c>
      <c r="F6" s="114">
        <v>1196</v>
      </c>
      <c r="G6" s="142"/>
      <c r="H6" s="143"/>
      <c r="I6" s="144"/>
      <c r="J6" s="69"/>
      <c r="K6" s="164"/>
      <c r="L6" s="71"/>
      <c r="M6" s="71"/>
      <c r="N6" s="71"/>
      <c r="O6" s="71"/>
      <c r="P6" s="72"/>
      <c r="Q6" s="208"/>
      <c r="R6" s="209"/>
      <c r="S6" s="73"/>
    </row>
    <row r="7" spans="1:19" s="76" customFormat="1" ht="32.25" customHeight="1" x14ac:dyDescent="0.25">
      <c r="A7" s="112" t="s">
        <v>164</v>
      </c>
      <c r="B7" s="112">
        <v>2</v>
      </c>
      <c r="C7" s="112" t="s">
        <v>165</v>
      </c>
      <c r="D7" s="121">
        <v>531.4</v>
      </c>
      <c r="E7" s="112" t="s">
        <v>166</v>
      </c>
      <c r="F7" s="114">
        <v>545</v>
      </c>
      <c r="G7" s="142"/>
      <c r="H7" s="143"/>
      <c r="I7" s="144"/>
      <c r="J7" s="69"/>
      <c r="K7" s="164"/>
      <c r="L7" s="71"/>
      <c r="M7" s="71"/>
      <c r="N7" s="71"/>
      <c r="O7" s="71"/>
      <c r="P7" s="72"/>
      <c r="Q7" s="208"/>
      <c r="R7" s="210"/>
      <c r="S7" s="75"/>
    </row>
    <row r="8" spans="1:19" s="76" customFormat="1" ht="47.25" customHeight="1" x14ac:dyDescent="0.25">
      <c r="A8" s="112" t="s">
        <v>167</v>
      </c>
      <c r="B8" s="112">
        <v>88</v>
      </c>
      <c r="C8" s="112" t="s">
        <v>168</v>
      </c>
      <c r="D8" s="114">
        <v>743.9</v>
      </c>
      <c r="E8" s="112" t="s">
        <v>169</v>
      </c>
      <c r="F8" s="114">
        <v>488.6</v>
      </c>
      <c r="G8" s="142"/>
      <c r="H8" s="143"/>
      <c r="I8" s="144"/>
      <c r="J8" s="69"/>
      <c r="K8" s="164"/>
      <c r="L8" s="71"/>
      <c r="M8" s="71"/>
      <c r="N8" s="71"/>
      <c r="O8" s="71"/>
      <c r="P8" s="72"/>
      <c r="Q8" s="208"/>
      <c r="R8" s="209"/>
      <c r="S8" s="75"/>
    </row>
    <row r="9" spans="1:19" s="76" customFormat="1" ht="33.75" customHeight="1" x14ac:dyDescent="0.25">
      <c r="A9" s="66"/>
      <c r="B9" s="69"/>
      <c r="C9" s="66"/>
      <c r="D9" s="77"/>
      <c r="E9" s="69"/>
      <c r="F9" s="78"/>
      <c r="G9" s="142"/>
      <c r="H9" s="143"/>
      <c r="I9" s="144"/>
      <c r="J9" s="69"/>
      <c r="K9" s="164"/>
      <c r="L9" s="71"/>
      <c r="M9" s="71"/>
      <c r="N9" s="71"/>
      <c r="O9" s="71"/>
      <c r="P9" s="65"/>
      <c r="Q9" s="164"/>
      <c r="R9" s="165"/>
      <c r="S9" s="65"/>
    </row>
    <row r="10" spans="1:19" s="82" customFormat="1" ht="15" customHeight="1" thickBot="1" x14ac:dyDescent="0.3">
      <c r="A10" s="80"/>
      <c r="B10" s="80"/>
      <c r="C10" s="80"/>
      <c r="D10" s="80"/>
      <c r="E10" s="80"/>
      <c r="F10" s="163"/>
      <c r="G10" s="140"/>
      <c r="H10" s="140"/>
      <c r="I10" s="140"/>
      <c r="J10" s="60"/>
      <c r="K10" s="60"/>
      <c r="L10" s="60"/>
      <c r="M10" s="60"/>
      <c r="N10" s="60"/>
      <c r="O10" s="60"/>
      <c r="P10" s="60"/>
      <c r="Q10" s="60"/>
      <c r="R10" s="60"/>
      <c r="S10" s="60"/>
    </row>
    <row r="11" spans="1:19" s="82" customFormat="1" ht="30" customHeight="1" x14ac:dyDescent="0.25">
      <c r="A11" s="211" t="s">
        <v>170</v>
      </c>
      <c r="B11" s="212"/>
      <c r="C11" s="212"/>
      <c r="D11" s="212"/>
      <c r="E11" s="213"/>
      <c r="F11" s="83" t="s">
        <v>171</v>
      </c>
      <c r="G11" s="145"/>
      <c r="H11" s="145"/>
      <c r="I11" s="145"/>
      <c r="J11" s="84"/>
      <c r="K11" s="84"/>
      <c r="L11" s="84"/>
      <c r="M11" s="84"/>
      <c r="N11" s="84"/>
      <c r="O11" s="84"/>
      <c r="P11" s="84"/>
      <c r="Q11" s="84"/>
      <c r="R11" s="84"/>
      <c r="S11" s="84"/>
    </row>
    <row r="12" spans="1:19" s="117" customFormat="1" ht="30" customHeight="1" x14ac:dyDescent="0.25">
      <c r="A12" s="199" t="s">
        <v>289</v>
      </c>
      <c r="B12" s="200"/>
      <c r="C12" s="200"/>
      <c r="D12" s="200"/>
      <c r="E12" s="201"/>
      <c r="F12" s="115">
        <v>-99580.429999999586</v>
      </c>
      <c r="G12" s="146"/>
      <c r="H12" s="146"/>
      <c r="I12" s="146"/>
    </row>
    <row r="13" spans="1:19" s="117" customFormat="1" ht="30" customHeight="1" x14ac:dyDescent="0.25">
      <c r="A13" s="199" t="s">
        <v>172</v>
      </c>
      <c r="B13" s="200"/>
      <c r="C13" s="200"/>
      <c r="D13" s="200"/>
      <c r="E13" s="201"/>
      <c r="F13" s="115">
        <v>246484.14000000025</v>
      </c>
      <c r="G13" s="146"/>
      <c r="H13" s="146"/>
      <c r="I13" s="146"/>
    </row>
    <row r="14" spans="1:19" s="117" customFormat="1" ht="30" customHeight="1" x14ac:dyDescent="0.25">
      <c r="A14" s="199" t="s">
        <v>173</v>
      </c>
      <c r="B14" s="200"/>
      <c r="C14" s="200"/>
      <c r="D14" s="200"/>
      <c r="E14" s="201"/>
      <c r="F14" s="118">
        <f>SUM(F15:F17)</f>
        <v>809678.08999999985</v>
      </c>
      <c r="G14" s="146"/>
      <c r="H14" s="146"/>
      <c r="I14" s="146"/>
    </row>
    <row r="15" spans="1:19" s="82" customFormat="1" ht="28.5" customHeight="1" x14ac:dyDescent="0.25">
      <c r="A15" s="202" t="s">
        <v>174</v>
      </c>
      <c r="B15" s="203"/>
      <c r="C15" s="203"/>
      <c r="D15" s="203"/>
      <c r="E15" s="204"/>
      <c r="F15" s="85">
        <v>712275.14999999991</v>
      </c>
      <c r="G15" s="147"/>
      <c r="H15" s="147"/>
      <c r="I15" s="147"/>
    </row>
    <row r="16" spans="1:19" s="82" customFormat="1" ht="22.5" customHeight="1" x14ac:dyDescent="0.25">
      <c r="A16" s="202" t="s">
        <v>175</v>
      </c>
      <c r="B16" s="203"/>
      <c r="C16" s="203"/>
      <c r="D16" s="203"/>
      <c r="E16" s="204"/>
      <c r="F16" s="85">
        <v>90922.94</v>
      </c>
      <c r="G16" s="147"/>
      <c r="H16" s="147"/>
      <c r="I16" s="147"/>
    </row>
    <row r="17" spans="1:19" s="82" customFormat="1" ht="22.5" customHeight="1" x14ac:dyDescent="0.25">
      <c r="A17" s="202" t="s">
        <v>176</v>
      </c>
      <c r="B17" s="203"/>
      <c r="C17" s="203"/>
      <c r="D17" s="203"/>
      <c r="E17" s="204"/>
      <c r="F17" s="85">
        <v>6480</v>
      </c>
      <c r="G17" s="147"/>
      <c r="H17" s="147"/>
      <c r="I17" s="147"/>
    </row>
    <row r="18" spans="1:19" s="117" customFormat="1" ht="30" customHeight="1" x14ac:dyDescent="0.25">
      <c r="A18" s="199" t="s">
        <v>177</v>
      </c>
      <c r="B18" s="200"/>
      <c r="C18" s="200"/>
      <c r="D18" s="200"/>
      <c r="E18" s="201"/>
      <c r="F18" s="118">
        <f>SUM(F19:F21)</f>
        <v>820769.66</v>
      </c>
      <c r="G18" s="146"/>
      <c r="H18" s="146"/>
      <c r="I18" s="146"/>
    </row>
    <row r="19" spans="1:19" s="82" customFormat="1" ht="30" customHeight="1" x14ac:dyDescent="0.25">
      <c r="A19" s="202" t="s">
        <v>174</v>
      </c>
      <c r="B19" s="203"/>
      <c r="C19" s="203"/>
      <c r="D19" s="203"/>
      <c r="E19" s="204"/>
      <c r="F19" s="85">
        <v>710893.43</v>
      </c>
      <c r="G19" s="147"/>
      <c r="H19" s="147"/>
      <c r="I19" s="147"/>
    </row>
    <row r="20" spans="1:19" s="82" customFormat="1" ht="28.5" customHeight="1" x14ac:dyDescent="0.25">
      <c r="A20" s="202" t="s">
        <v>175</v>
      </c>
      <c r="B20" s="203"/>
      <c r="C20" s="203"/>
      <c r="D20" s="203"/>
      <c r="E20" s="204"/>
      <c r="F20" s="85">
        <v>99823.23</v>
      </c>
      <c r="G20" s="147"/>
      <c r="H20" s="147"/>
      <c r="I20" s="147"/>
    </row>
    <row r="21" spans="1:19" s="86" customFormat="1" ht="26.25" customHeight="1" x14ac:dyDescent="0.2">
      <c r="A21" s="202" t="s">
        <v>176</v>
      </c>
      <c r="B21" s="203"/>
      <c r="C21" s="203"/>
      <c r="D21" s="203"/>
      <c r="E21" s="204"/>
      <c r="F21" s="85">
        <v>10053</v>
      </c>
      <c r="G21" s="147"/>
      <c r="H21" s="147"/>
      <c r="I21" s="147"/>
      <c r="J21" s="82"/>
      <c r="K21" s="82"/>
      <c r="L21" s="82"/>
      <c r="M21" s="82"/>
      <c r="N21" s="82"/>
      <c r="O21" s="82"/>
      <c r="P21" s="82"/>
      <c r="Q21" s="82"/>
      <c r="R21" s="82"/>
      <c r="S21" s="82"/>
    </row>
    <row r="22" spans="1:19" s="119" customFormat="1" ht="30" customHeight="1" x14ac:dyDescent="0.25">
      <c r="A22" s="199" t="s">
        <v>178</v>
      </c>
      <c r="B22" s="200"/>
      <c r="C22" s="200"/>
      <c r="D22" s="200"/>
      <c r="E22" s="201"/>
      <c r="F22" s="118">
        <f>F12+F18</f>
        <v>721189.23000000045</v>
      </c>
      <c r="G22" s="146"/>
      <c r="H22" s="146"/>
      <c r="I22" s="146"/>
      <c r="J22" s="117"/>
      <c r="K22" s="117"/>
      <c r="L22" s="117"/>
      <c r="M22" s="117"/>
      <c r="N22" s="117"/>
      <c r="O22" s="117"/>
      <c r="P22" s="117"/>
      <c r="Q22" s="117"/>
      <c r="R22" s="117"/>
      <c r="S22" s="117"/>
    </row>
    <row r="23" spans="1:19" s="119" customFormat="1" ht="30" customHeight="1" x14ac:dyDescent="0.25">
      <c r="A23" s="199" t="s">
        <v>179</v>
      </c>
      <c r="B23" s="200"/>
      <c r="C23" s="200"/>
      <c r="D23" s="200"/>
      <c r="E23" s="201"/>
      <c r="F23" s="118">
        <f>акт21!E92</f>
        <v>939210.63500000013</v>
      </c>
      <c r="G23" s="146"/>
      <c r="H23" s="146"/>
      <c r="I23" s="146"/>
      <c r="J23" s="117"/>
      <c r="K23" s="117"/>
      <c r="L23" s="117"/>
      <c r="M23" s="117"/>
      <c r="N23" s="117"/>
      <c r="O23" s="117"/>
      <c r="P23" s="117"/>
      <c r="Q23" s="117"/>
      <c r="R23" s="117"/>
      <c r="S23" s="117"/>
    </row>
    <row r="24" spans="1:19" s="119" customFormat="1" ht="30" customHeight="1" x14ac:dyDescent="0.25">
      <c r="A24" s="199" t="s">
        <v>290</v>
      </c>
      <c r="B24" s="200"/>
      <c r="C24" s="200"/>
      <c r="D24" s="200"/>
      <c r="E24" s="201"/>
      <c r="F24" s="118">
        <f>F22-F23</f>
        <v>-218021.40499999968</v>
      </c>
      <c r="G24" s="146"/>
      <c r="H24" s="146"/>
      <c r="I24" s="146"/>
      <c r="J24" s="117"/>
      <c r="K24" s="117"/>
      <c r="L24" s="117"/>
      <c r="M24" s="117"/>
      <c r="N24" s="117"/>
      <c r="O24" s="117"/>
      <c r="P24" s="117"/>
      <c r="Q24" s="117"/>
      <c r="R24" s="117"/>
      <c r="S24" s="117"/>
    </row>
    <row r="25" spans="1:19" s="119" customFormat="1" ht="30" customHeight="1" x14ac:dyDescent="0.25">
      <c r="A25" s="199" t="s">
        <v>180</v>
      </c>
      <c r="B25" s="200"/>
      <c r="C25" s="200"/>
      <c r="D25" s="200"/>
      <c r="E25" s="201"/>
      <c r="F25" s="120">
        <f>F13+F14-F18</f>
        <v>235392.56999999995</v>
      </c>
      <c r="G25" s="146"/>
      <c r="H25" s="146"/>
      <c r="I25" s="146"/>
      <c r="J25" s="117"/>
      <c r="K25" s="117"/>
      <c r="L25" s="117"/>
      <c r="M25" s="117"/>
      <c r="N25" s="117"/>
      <c r="O25" s="117"/>
      <c r="P25" s="117"/>
      <c r="Q25" s="117"/>
      <c r="R25" s="117"/>
      <c r="S25" s="117"/>
    </row>
    <row r="26" spans="1:19" s="86" customFormat="1" ht="11.45" customHeight="1" x14ac:dyDescent="0.25">
      <c r="A26" s="87"/>
      <c r="B26" s="87"/>
      <c r="C26" s="87"/>
      <c r="D26" s="87"/>
      <c r="E26" s="87"/>
      <c r="F26" s="87"/>
      <c r="G26" s="148"/>
      <c r="H26" s="148"/>
      <c r="I26" s="148"/>
    </row>
    <row r="27" spans="1:19" s="88" customFormat="1" ht="64.5" customHeight="1" x14ac:dyDescent="0.2">
      <c r="A27" s="198" t="s">
        <v>181</v>
      </c>
      <c r="B27" s="198"/>
      <c r="C27" s="198"/>
      <c r="D27" s="198"/>
      <c r="G27" s="149"/>
      <c r="H27" s="149"/>
      <c r="I27" s="149"/>
    </row>
    <row r="28" spans="1:19" s="60" customFormat="1" ht="21.75" hidden="1" customHeight="1" x14ac:dyDescent="0.25">
      <c r="A28" s="205" t="s">
        <v>361</v>
      </c>
      <c r="B28" s="205"/>
      <c r="C28" s="205"/>
      <c r="D28" s="205"/>
      <c r="G28" s="140"/>
      <c r="H28" s="140"/>
      <c r="I28" s="140"/>
    </row>
    <row r="29" spans="1:19" s="60" customFormat="1" ht="22.5" customHeight="1" x14ac:dyDescent="0.25">
      <c r="A29" s="198" t="s">
        <v>43</v>
      </c>
      <c r="B29" s="198"/>
      <c r="C29" s="198"/>
      <c r="D29" s="198"/>
      <c r="G29" s="140"/>
      <c r="H29" s="140"/>
      <c r="I29" s="140"/>
    </row>
    <row r="30" spans="1:19" s="60" customFormat="1" ht="22.5" customHeight="1" x14ac:dyDescent="0.25">
      <c r="A30" s="198" t="s">
        <v>44</v>
      </c>
      <c r="B30" s="198"/>
      <c r="C30" s="198"/>
      <c r="D30" s="61"/>
      <c r="G30" s="140"/>
      <c r="H30" s="140"/>
      <c r="I30" s="140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opLeftCell="A78" workbookViewId="0">
      <selection activeCell="A93" sqref="A93:E93"/>
    </sheetView>
  </sheetViews>
  <sheetFormatPr defaultColWidth="8.140625" defaultRowHeight="15" x14ac:dyDescent="0.25"/>
  <cols>
    <col min="1" max="1" width="59.28515625" style="166" customWidth="1"/>
    <col min="2" max="2" width="13.85546875" style="166" customWidth="1"/>
    <col min="3" max="3" width="19.140625" style="166" customWidth="1"/>
    <col min="4" max="4" width="17.5703125" style="166" customWidth="1"/>
    <col min="5" max="5" width="16.5703125" style="166" customWidth="1"/>
    <col min="6" max="6" width="9.42578125" style="166" bestFit="1" customWidth="1"/>
    <col min="7" max="255" width="8.140625" style="166"/>
    <col min="256" max="256" width="8.7109375" style="166" customWidth="1"/>
    <col min="257" max="257" width="31.5703125" style="166" customWidth="1"/>
    <col min="258" max="258" width="13.85546875" style="166" customWidth="1"/>
    <col min="259" max="259" width="19.140625" style="166" customWidth="1"/>
    <col min="260" max="260" width="17.5703125" style="166" customWidth="1"/>
    <col min="261" max="261" width="14.7109375" style="166" customWidth="1"/>
    <col min="262" max="511" width="8.140625" style="166"/>
    <col min="512" max="512" width="8.7109375" style="166" customWidth="1"/>
    <col min="513" max="513" width="31.5703125" style="166" customWidth="1"/>
    <col min="514" max="514" width="13.85546875" style="166" customWidth="1"/>
    <col min="515" max="515" width="19.140625" style="166" customWidth="1"/>
    <col min="516" max="516" width="17.5703125" style="166" customWidth="1"/>
    <col min="517" max="517" width="14.7109375" style="166" customWidth="1"/>
    <col min="518" max="767" width="8.140625" style="166"/>
    <col min="768" max="768" width="8.7109375" style="166" customWidth="1"/>
    <col min="769" max="769" width="31.5703125" style="166" customWidth="1"/>
    <col min="770" max="770" width="13.85546875" style="166" customWidth="1"/>
    <col min="771" max="771" width="19.140625" style="166" customWidth="1"/>
    <col min="772" max="772" width="17.5703125" style="166" customWidth="1"/>
    <col min="773" max="773" width="14.7109375" style="166" customWidth="1"/>
    <col min="774" max="1023" width="8.140625" style="166"/>
    <col min="1024" max="1024" width="8.7109375" style="166" customWidth="1"/>
    <col min="1025" max="1025" width="31.5703125" style="166" customWidth="1"/>
    <col min="1026" max="1026" width="13.85546875" style="166" customWidth="1"/>
    <col min="1027" max="1027" width="19.140625" style="166" customWidth="1"/>
    <col min="1028" max="1028" width="17.5703125" style="166" customWidth="1"/>
    <col min="1029" max="1029" width="14.7109375" style="166" customWidth="1"/>
    <col min="1030" max="1279" width="8.140625" style="166"/>
    <col min="1280" max="1280" width="8.7109375" style="166" customWidth="1"/>
    <col min="1281" max="1281" width="31.5703125" style="166" customWidth="1"/>
    <col min="1282" max="1282" width="13.85546875" style="166" customWidth="1"/>
    <col min="1283" max="1283" width="19.140625" style="166" customWidth="1"/>
    <col min="1284" max="1284" width="17.5703125" style="166" customWidth="1"/>
    <col min="1285" max="1285" width="14.7109375" style="166" customWidth="1"/>
    <col min="1286" max="1535" width="8.140625" style="166"/>
    <col min="1536" max="1536" width="8.7109375" style="166" customWidth="1"/>
    <col min="1537" max="1537" width="31.5703125" style="166" customWidth="1"/>
    <col min="1538" max="1538" width="13.85546875" style="166" customWidth="1"/>
    <col min="1539" max="1539" width="19.140625" style="166" customWidth="1"/>
    <col min="1540" max="1540" width="17.5703125" style="166" customWidth="1"/>
    <col min="1541" max="1541" width="14.7109375" style="166" customWidth="1"/>
    <col min="1542" max="1791" width="8.140625" style="166"/>
    <col min="1792" max="1792" width="8.7109375" style="166" customWidth="1"/>
    <col min="1793" max="1793" width="31.5703125" style="166" customWidth="1"/>
    <col min="1794" max="1794" width="13.85546875" style="166" customWidth="1"/>
    <col min="1795" max="1795" width="19.140625" style="166" customWidth="1"/>
    <col min="1796" max="1796" width="17.5703125" style="166" customWidth="1"/>
    <col min="1797" max="1797" width="14.7109375" style="166" customWidth="1"/>
    <col min="1798" max="2047" width="8.140625" style="166"/>
    <col min="2048" max="2048" width="8.7109375" style="166" customWidth="1"/>
    <col min="2049" max="2049" width="31.5703125" style="166" customWidth="1"/>
    <col min="2050" max="2050" width="13.85546875" style="166" customWidth="1"/>
    <col min="2051" max="2051" width="19.140625" style="166" customWidth="1"/>
    <col min="2052" max="2052" width="17.5703125" style="166" customWidth="1"/>
    <col min="2053" max="2053" width="14.7109375" style="166" customWidth="1"/>
    <col min="2054" max="2303" width="8.140625" style="166"/>
    <col min="2304" max="2304" width="8.7109375" style="166" customWidth="1"/>
    <col min="2305" max="2305" width="31.5703125" style="166" customWidth="1"/>
    <col min="2306" max="2306" width="13.85546875" style="166" customWidth="1"/>
    <col min="2307" max="2307" width="19.140625" style="166" customWidth="1"/>
    <col min="2308" max="2308" width="17.5703125" style="166" customWidth="1"/>
    <col min="2309" max="2309" width="14.7109375" style="166" customWidth="1"/>
    <col min="2310" max="2559" width="8.140625" style="166"/>
    <col min="2560" max="2560" width="8.7109375" style="166" customWidth="1"/>
    <col min="2561" max="2561" width="31.5703125" style="166" customWidth="1"/>
    <col min="2562" max="2562" width="13.85546875" style="166" customWidth="1"/>
    <col min="2563" max="2563" width="19.140625" style="166" customWidth="1"/>
    <col min="2564" max="2564" width="17.5703125" style="166" customWidth="1"/>
    <col min="2565" max="2565" width="14.7109375" style="166" customWidth="1"/>
    <col min="2566" max="2815" width="8.140625" style="166"/>
    <col min="2816" max="2816" width="8.7109375" style="166" customWidth="1"/>
    <col min="2817" max="2817" width="31.5703125" style="166" customWidth="1"/>
    <col min="2818" max="2818" width="13.85546875" style="166" customWidth="1"/>
    <col min="2819" max="2819" width="19.140625" style="166" customWidth="1"/>
    <col min="2820" max="2820" width="17.5703125" style="166" customWidth="1"/>
    <col min="2821" max="2821" width="14.7109375" style="166" customWidth="1"/>
    <col min="2822" max="3071" width="8.140625" style="166"/>
    <col min="3072" max="3072" width="8.7109375" style="166" customWidth="1"/>
    <col min="3073" max="3073" width="31.5703125" style="166" customWidth="1"/>
    <col min="3074" max="3074" width="13.85546875" style="166" customWidth="1"/>
    <col min="3075" max="3075" width="19.140625" style="166" customWidth="1"/>
    <col min="3076" max="3076" width="17.5703125" style="166" customWidth="1"/>
    <col min="3077" max="3077" width="14.7109375" style="166" customWidth="1"/>
    <col min="3078" max="3327" width="8.140625" style="166"/>
    <col min="3328" max="3328" width="8.7109375" style="166" customWidth="1"/>
    <col min="3329" max="3329" width="31.5703125" style="166" customWidth="1"/>
    <col min="3330" max="3330" width="13.85546875" style="166" customWidth="1"/>
    <col min="3331" max="3331" width="19.140625" style="166" customWidth="1"/>
    <col min="3332" max="3332" width="17.5703125" style="166" customWidth="1"/>
    <col min="3333" max="3333" width="14.7109375" style="166" customWidth="1"/>
    <col min="3334" max="3583" width="8.140625" style="166"/>
    <col min="3584" max="3584" width="8.7109375" style="166" customWidth="1"/>
    <col min="3585" max="3585" width="31.5703125" style="166" customWidth="1"/>
    <col min="3586" max="3586" width="13.85546875" style="166" customWidth="1"/>
    <col min="3587" max="3587" width="19.140625" style="166" customWidth="1"/>
    <col min="3588" max="3588" width="17.5703125" style="166" customWidth="1"/>
    <col min="3589" max="3589" width="14.7109375" style="166" customWidth="1"/>
    <col min="3590" max="3839" width="8.140625" style="166"/>
    <col min="3840" max="3840" width="8.7109375" style="166" customWidth="1"/>
    <col min="3841" max="3841" width="31.5703125" style="166" customWidth="1"/>
    <col min="3842" max="3842" width="13.85546875" style="166" customWidth="1"/>
    <col min="3843" max="3843" width="19.140625" style="166" customWidth="1"/>
    <col min="3844" max="3844" width="17.5703125" style="166" customWidth="1"/>
    <col min="3845" max="3845" width="14.7109375" style="166" customWidth="1"/>
    <col min="3846" max="4095" width="8.140625" style="166"/>
    <col min="4096" max="4096" width="8.7109375" style="166" customWidth="1"/>
    <col min="4097" max="4097" width="31.5703125" style="166" customWidth="1"/>
    <col min="4098" max="4098" width="13.85546875" style="166" customWidth="1"/>
    <col min="4099" max="4099" width="19.140625" style="166" customWidth="1"/>
    <col min="4100" max="4100" width="17.5703125" style="166" customWidth="1"/>
    <col min="4101" max="4101" width="14.7109375" style="166" customWidth="1"/>
    <col min="4102" max="4351" width="8.140625" style="166"/>
    <col min="4352" max="4352" width="8.7109375" style="166" customWidth="1"/>
    <col min="4353" max="4353" width="31.5703125" style="166" customWidth="1"/>
    <col min="4354" max="4354" width="13.85546875" style="166" customWidth="1"/>
    <col min="4355" max="4355" width="19.140625" style="166" customWidth="1"/>
    <col min="4356" max="4356" width="17.5703125" style="166" customWidth="1"/>
    <col min="4357" max="4357" width="14.7109375" style="166" customWidth="1"/>
    <col min="4358" max="4607" width="8.140625" style="166"/>
    <col min="4608" max="4608" width="8.7109375" style="166" customWidth="1"/>
    <col min="4609" max="4609" width="31.5703125" style="166" customWidth="1"/>
    <col min="4610" max="4610" width="13.85546875" style="166" customWidth="1"/>
    <col min="4611" max="4611" width="19.140625" style="166" customWidth="1"/>
    <col min="4612" max="4612" width="17.5703125" style="166" customWidth="1"/>
    <col min="4613" max="4613" width="14.7109375" style="166" customWidth="1"/>
    <col min="4614" max="4863" width="8.140625" style="166"/>
    <col min="4864" max="4864" width="8.7109375" style="166" customWidth="1"/>
    <col min="4865" max="4865" width="31.5703125" style="166" customWidth="1"/>
    <col min="4866" max="4866" width="13.85546875" style="166" customWidth="1"/>
    <col min="4867" max="4867" width="19.140625" style="166" customWidth="1"/>
    <col min="4868" max="4868" width="17.5703125" style="166" customWidth="1"/>
    <col min="4869" max="4869" width="14.7109375" style="166" customWidth="1"/>
    <col min="4870" max="5119" width="8.140625" style="166"/>
    <col min="5120" max="5120" width="8.7109375" style="166" customWidth="1"/>
    <col min="5121" max="5121" width="31.5703125" style="166" customWidth="1"/>
    <col min="5122" max="5122" width="13.85546875" style="166" customWidth="1"/>
    <col min="5123" max="5123" width="19.140625" style="166" customWidth="1"/>
    <col min="5124" max="5124" width="17.5703125" style="166" customWidth="1"/>
    <col min="5125" max="5125" width="14.7109375" style="166" customWidth="1"/>
    <col min="5126" max="5375" width="8.140625" style="166"/>
    <col min="5376" max="5376" width="8.7109375" style="166" customWidth="1"/>
    <col min="5377" max="5377" width="31.5703125" style="166" customWidth="1"/>
    <col min="5378" max="5378" width="13.85546875" style="166" customWidth="1"/>
    <col min="5379" max="5379" width="19.140625" style="166" customWidth="1"/>
    <col min="5380" max="5380" width="17.5703125" style="166" customWidth="1"/>
    <col min="5381" max="5381" width="14.7109375" style="166" customWidth="1"/>
    <col min="5382" max="5631" width="8.140625" style="166"/>
    <col min="5632" max="5632" width="8.7109375" style="166" customWidth="1"/>
    <col min="5633" max="5633" width="31.5703125" style="166" customWidth="1"/>
    <col min="5634" max="5634" width="13.85546875" style="166" customWidth="1"/>
    <col min="5635" max="5635" width="19.140625" style="166" customWidth="1"/>
    <col min="5636" max="5636" width="17.5703125" style="166" customWidth="1"/>
    <col min="5637" max="5637" width="14.7109375" style="166" customWidth="1"/>
    <col min="5638" max="5887" width="8.140625" style="166"/>
    <col min="5888" max="5888" width="8.7109375" style="166" customWidth="1"/>
    <col min="5889" max="5889" width="31.5703125" style="166" customWidth="1"/>
    <col min="5890" max="5890" width="13.85546875" style="166" customWidth="1"/>
    <col min="5891" max="5891" width="19.140625" style="166" customWidth="1"/>
    <col min="5892" max="5892" width="17.5703125" style="166" customWidth="1"/>
    <col min="5893" max="5893" width="14.7109375" style="166" customWidth="1"/>
    <col min="5894" max="6143" width="8.140625" style="166"/>
    <col min="6144" max="6144" width="8.7109375" style="166" customWidth="1"/>
    <col min="6145" max="6145" width="31.5703125" style="166" customWidth="1"/>
    <col min="6146" max="6146" width="13.85546875" style="166" customWidth="1"/>
    <col min="6147" max="6147" width="19.140625" style="166" customWidth="1"/>
    <col min="6148" max="6148" width="17.5703125" style="166" customWidth="1"/>
    <col min="6149" max="6149" width="14.7109375" style="166" customWidth="1"/>
    <col min="6150" max="6399" width="8.140625" style="166"/>
    <col min="6400" max="6400" width="8.7109375" style="166" customWidth="1"/>
    <col min="6401" max="6401" width="31.5703125" style="166" customWidth="1"/>
    <col min="6402" max="6402" width="13.85546875" style="166" customWidth="1"/>
    <col min="6403" max="6403" width="19.140625" style="166" customWidth="1"/>
    <col min="6404" max="6404" width="17.5703125" style="166" customWidth="1"/>
    <col min="6405" max="6405" width="14.7109375" style="166" customWidth="1"/>
    <col min="6406" max="6655" width="8.140625" style="166"/>
    <col min="6656" max="6656" width="8.7109375" style="166" customWidth="1"/>
    <col min="6657" max="6657" width="31.5703125" style="166" customWidth="1"/>
    <col min="6658" max="6658" width="13.85546875" style="166" customWidth="1"/>
    <col min="6659" max="6659" width="19.140625" style="166" customWidth="1"/>
    <col min="6660" max="6660" width="17.5703125" style="166" customWidth="1"/>
    <col min="6661" max="6661" width="14.7109375" style="166" customWidth="1"/>
    <col min="6662" max="6911" width="8.140625" style="166"/>
    <col min="6912" max="6912" width="8.7109375" style="166" customWidth="1"/>
    <col min="6913" max="6913" width="31.5703125" style="166" customWidth="1"/>
    <col min="6914" max="6914" width="13.85546875" style="166" customWidth="1"/>
    <col min="6915" max="6915" width="19.140625" style="166" customWidth="1"/>
    <col min="6916" max="6916" width="17.5703125" style="166" customWidth="1"/>
    <col min="6917" max="6917" width="14.7109375" style="166" customWidth="1"/>
    <col min="6918" max="7167" width="8.140625" style="166"/>
    <col min="7168" max="7168" width="8.7109375" style="166" customWidth="1"/>
    <col min="7169" max="7169" width="31.5703125" style="166" customWidth="1"/>
    <col min="7170" max="7170" width="13.85546875" style="166" customWidth="1"/>
    <col min="7171" max="7171" width="19.140625" style="166" customWidth="1"/>
    <col min="7172" max="7172" width="17.5703125" style="166" customWidth="1"/>
    <col min="7173" max="7173" width="14.7109375" style="166" customWidth="1"/>
    <col min="7174" max="7423" width="8.140625" style="166"/>
    <col min="7424" max="7424" width="8.7109375" style="166" customWidth="1"/>
    <col min="7425" max="7425" width="31.5703125" style="166" customWidth="1"/>
    <col min="7426" max="7426" width="13.85546875" style="166" customWidth="1"/>
    <col min="7427" max="7427" width="19.140625" style="166" customWidth="1"/>
    <col min="7428" max="7428" width="17.5703125" style="166" customWidth="1"/>
    <col min="7429" max="7429" width="14.7109375" style="166" customWidth="1"/>
    <col min="7430" max="7679" width="8.140625" style="166"/>
    <col min="7680" max="7680" width="8.7109375" style="166" customWidth="1"/>
    <col min="7681" max="7681" width="31.5703125" style="166" customWidth="1"/>
    <col min="7682" max="7682" width="13.85546875" style="166" customWidth="1"/>
    <col min="7683" max="7683" width="19.140625" style="166" customWidth="1"/>
    <col min="7684" max="7684" width="17.5703125" style="166" customWidth="1"/>
    <col min="7685" max="7685" width="14.7109375" style="166" customWidth="1"/>
    <col min="7686" max="7935" width="8.140625" style="166"/>
    <col min="7936" max="7936" width="8.7109375" style="166" customWidth="1"/>
    <col min="7937" max="7937" width="31.5703125" style="166" customWidth="1"/>
    <col min="7938" max="7938" width="13.85546875" style="166" customWidth="1"/>
    <col min="7939" max="7939" width="19.140625" style="166" customWidth="1"/>
    <col min="7940" max="7940" width="17.5703125" style="166" customWidth="1"/>
    <col min="7941" max="7941" width="14.7109375" style="166" customWidth="1"/>
    <col min="7942" max="8191" width="8.140625" style="166"/>
    <col min="8192" max="8192" width="8.7109375" style="166" customWidth="1"/>
    <col min="8193" max="8193" width="31.5703125" style="166" customWidth="1"/>
    <col min="8194" max="8194" width="13.85546875" style="166" customWidth="1"/>
    <col min="8195" max="8195" width="19.140625" style="166" customWidth="1"/>
    <col min="8196" max="8196" width="17.5703125" style="166" customWidth="1"/>
    <col min="8197" max="8197" width="14.7109375" style="166" customWidth="1"/>
    <col min="8198" max="8447" width="8.140625" style="166"/>
    <col min="8448" max="8448" width="8.7109375" style="166" customWidth="1"/>
    <col min="8449" max="8449" width="31.5703125" style="166" customWidth="1"/>
    <col min="8450" max="8450" width="13.85546875" style="166" customWidth="1"/>
    <col min="8451" max="8451" width="19.140625" style="166" customWidth="1"/>
    <col min="8452" max="8452" width="17.5703125" style="166" customWidth="1"/>
    <col min="8453" max="8453" width="14.7109375" style="166" customWidth="1"/>
    <col min="8454" max="8703" width="8.140625" style="166"/>
    <col min="8704" max="8704" width="8.7109375" style="166" customWidth="1"/>
    <col min="8705" max="8705" width="31.5703125" style="166" customWidth="1"/>
    <col min="8706" max="8706" width="13.85546875" style="166" customWidth="1"/>
    <col min="8707" max="8707" width="19.140625" style="166" customWidth="1"/>
    <col min="8708" max="8708" width="17.5703125" style="166" customWidth="1"/>
    <col min="8709" max="8709" width="14.7109375" style="166" customWidth="1"/>
    <col min="8710" max="8959" width="8.140625" style="166"/>
    <col min="8960" max="8960" width="8.7109375" style="166" customWidth="1"/>
    <col min="8961" max="8961" width="31.5703125" style="166" customWidth="1"/>
    <col min="8962" max="8962" width="13.85546875" style="166" customWidth="1"/>
    <col min="8963" max="8963" width="19.140625" style="166" customWidth="1"/>
    <col min="8964" max="8964" width="17.5703125" style="166" customWidth="1"/>
    <col min="8965" max="8965" width="14.7109375" style="166" customWidth="1"/>
    <col min="8966" max="9215" width="8.140625" style="166"/>
    <col min="9216" max="9216" width="8.7109375" style="166" customWidth="1"/>
    <col min="9217" max="9217" width="31.5703125" style="166" customWidth="1"/>
    <col min="9218" max="9218" width="13.85546875" style="166" customWidth="1"/>
    <col min="9219" max="9219" width="19.140625" style="166" customWidth="1"/>
    <col min="9220" max="9220" width="17.5703125" style="166" customWidth="1"/>
    <col min="9221" max="9221" width="14.7109375" style="166" customWidth="1"/>
    <col min="9222" max="9471" width="8.140625" style="166"/>
    <col min="9472" max="9472" width="8.7109375" style="166" customWidth="1"/>
    <col min="9473" max="9473" width="31.5703125" style="166" customWidth="1"/>
    <col min="9474" max="9474" width="13.85546875" style="166" customWidth="1"/>
    <col min="9475" max="9475" width="19.140625" style="166" customWidth="1"/>
    <col min="9476" max="9476" width="17.5703125" style="166" customWidth="1"/>
    <col min="9477" max="9477" width="14.7109375" style="166" customWidth="1"/>
    <col min="9478" max="9727" width="8.140625" style="166"/>
    <col min="9728" max="9728" width="8.7109375" style="166" customWidth="1"/>
    <col min="9729" max="9729" width="31.5703125" style="166" customWidth="1"/>
    <col min="9730" max="9730" width="13.85546875" style="166" customWidth="1"/>
    <col min="9731" max="9731" width="19.140625" style="166" customWidth="1"/>
    <col min="9732" max="9732" width="17.5703125" style="166" customWidth="1"/>
    <col min="9733" max="9733" width="14.7109375" style="166" customWidth="1"/>
    <col min="9734" max="9983" width="8.140625" style="166"/>
    <col min="9984" max="9984" width="8.7109375" style="166" customWidth="1"/>
    <col min="9985" max="9985" width="31.5703125" style="166" customWidth="1"/>
    <col min="9986" max="9986" width="13.85546875" style="166" customWidth="1"/>
    <col min="9987" max="9987" width="19.140625" style="166" customWidth="1"/>
    <col min="9988" max="9988" width="17.5703125" style="166" customWidth="1"/>
    <col min="9989" max="9989" width="14.7109375" style="166" customWidth="1"/>
    <col min="9990" max="10239" width="8.140625" style="166"/>
    <col min="10240" max="10240" width="8.7109375" style="166" customWidth="1"/>
    <col min="10241" max="10241" width="31.5703125" style="166" customWidth="1"/>
    <col min="10242" max="10242" width="13.85546875" style="166" customWidth="1"/>
    <col min="10243" max="10243" width="19.140625" style="166" customWidth="1"/>
    <col min="10244" max="10244" width="17.5703125" style="166" customWidth="1"/>
    <col min="10245" max="10245" width="14.7109375" style="166" customWidth="1"/>
    <col min="10246" max="10495" width="8.140625" style="166"/>
    <col min="10496" max="10496" width="8.7109375" style="166" customWidth="1"/>
    <col min="10497" max="10497" width="31.5703125" style="166" customWidth="1"/>
    <col min="10498" max="10498" width="13.85546875" style="166" customWidth="1"/>
    <col min="10499" max="10499" width="19.140625" style="166" customWidth="1"/>
    <col min="10500" max="10500" width="17.5703125" style="166" customWidth="1"/>
    <col min="10501" max="10501" width="14.7109375" style="166" customWidth="1"/>
    <col min="10502" max="10751" width="8.140625" style="166"/>
    <col min="10752" max="10752" width="8.7109375" style="166" customWidth="1"/>
    <col min="10753" max="10753" width="31.5703125" style="166" customWidth="1"/>
    <col min="10754" max="10754" width="13.85546875" style="166" customWidth="1"/>
    <col min="10755" max="10755" width="19.140625" style="166" customWidth="1"/>
    <col min="10756" max="10756" width="17.5703125" style="166" customWidth="1"/>
    <col min="10757" max="10757" width="14.7109375" style="166" customWidth="1"/>
    <col min="10758" max="11007" width="8.140625" style="166"/>
    <col min="11008" max="11008" width="8.7109375" style="166" customWidth="1"/>
    <col min="11009" max="11009" width="31.5703125" style="166" customWidth="1"/>
    <col min="11010" max="11010" width="13.85546875" style="166" customWidth="1"/>
    <col min="11011" max="11011" width="19.140625" style="166" customWidth="1"/>
    <col min="11012" max="11012" width="17.5703125" style="166" customWidth="1"/>
    <col min="11013" max="11013" width="14.7109375" style="166" customWidth="1"/>
    <col min="11014" max="11263" width="8.140625" style="166"/>
    <col min="11264" max="11264" width="8.7109375" style="166" customWidth="1"/>
    <col min="11265" max="11265" width="31.5703125" style="166" customWidth="1"/>
    <col min="11266" max="11266" width="13.85546875" style="166" customWidth="1"/>
    <col min="11267" max="11267" width="19.140625" style="166" customWidth="1"/>
    <col min="11268" max="11268" width="17.5703125" style="166" customWidth="1"/>
    <col min="11269" max="11269" width="14.7109375" style="166" customWidth="1"/>
    <col min="11270" max="11519" width="8.140625" style="166"/>
    <col min="11520" max="11520" width="8.7109375" style="166" customWidth="1"/>
    <col min="11521" max="11521" width="31.5703125" style="166" customWidth="1"/>
    <col min="11522" max="11522" width="13.85546875" style="166" customWidth="1"/>
    <col min="11523" max="11523" width="19.140625" style="166" customWidth="1"/>
    <col min="11524" max="11524" width="17.5703125" style="166" customWidth="1"/>
    <col min="11525" max="11525" width="14.7109375" style="166" customWidth="1"/>
    <col min="11526" max="11775" width="8.140625" style="166"/>
    <col min="11776" max="11776" width="8.7109375" style="166" customWidth="1"/>
    <col min="11777" max="11777" width="31.5703125" style="166" customWidth="1"/>
    <col min="11778" max="11778" width="13.85546875" style="166" customWidth="1"/>
    <col min="11779" max="11779" width="19.140625" style="166" customWidth="1"/>
    <col min="11780" max="11780" width="17.5703125" style="166" customWidth="1"/>
    <col min="11781" max="11781" width="14.7109375" style="166" customWidth="1"/>
    <col min="11782" max="12031" width="8.140625" style="166"/>
    <col min="12032" max="12032" width="8.7109375" style="166" customWidth="1"/>
    <col min="12033" max="12033" width="31.5703125" style="166" customWidth="1"/>
    <col min="12034" max="12034" width="13.85546875" style="166" customWidth="1"/>
    <col min="12035" max="12035" width="19.140625" style="166" customWidth="1"/>
    <col min="12036" max="12036" width="17.5703125" style="166" customWidth="1"/>
    <col min="12037" max="12037" width="14.7109375" style="166" customWidth="1"/>
    <col min="12038" max="12287" width="8.140625" style="166"/>
    <col min="12288" max="12288" width="8.7109375" style="166" customWidth="1"/>
    <col min="12289" max="12289" width="31.5703125" style="166" customWidth="1"/>
    <col min="12290" max="12290" width="13.85546875" style="166" customWidth="1"/>
    <col min="12291" max="12291" width="19.140625" style="166" customWidth="1"/>
    <col min="12292" max="12292" width="17.5703125" style="166" customWidth="1"/>
    <col min="12293" max="12293" width="14.7109375" style="166" customWidth="1"/>
    <col min="12294" max="12543" width="8.140625" style="166"/>
    <col min="12544" max="12544" width="8.7109375" style="166" customWidth="1"/>
    <col min="12545" max="12545" width="31.5703125" style="166" customWidth="1"/>
    <col min="12546" max="12546" width="13.85546875" style="166" customWidth="1"/>
    <col min="12547" max="12547" width="19.140625" style="166" customWidth="1"/>
    <col min="12548" max="12548" width="17.5703125" style="166" customWidth="1"/>
    <col min="12549" max="12549" width="14.7109375" style="166" customWidth="1"/>
    <col min="12550" max="12799" width="8.140625" style="166"/>
    <col min="12800" max="12800" width="8.7109375" style="166" customWidth="1"/>
    <col min="12801" max="12801" width="31.5703125" style="166" customWidth="1"/>
    <col min="12802" max="12802" width="13.85546875" style="166" customWidth="1"/>
    <col min="12803" max="12803" width="19.140625" style="166" customWidth="1"/>
    <col min="12804" max="12804" width="17.5703125" style="166" customWidth="1"/>
    <col min="12805" max="12805" width="14.7109375" style="166" customWidth="1"/>
    <col min="12806" max="13055" width="8.140625" style="166"/>
    <col min="13056" max="13056" width="8.7109375" style="166" customWidth="1"/>
    <col min="13057" max="13057" width="31.5703125" style="166" customWidth="1"/>
    <col min="13058" max="13058" width="13.85546875" style="166" customWidth="1"/>
    <col min="13059" max="13059" width="19.140625" style="166" customWidth="1"/>
    <col min="13060" max="13060" width="17.5703125" style="166" customWidth="1"/>
    <col min="13061" max="13061" width="14.7109375" style="166" customWidth="1"/>
    <col min="13062" max="13311" width="8.140625" style="166"/>
    <col min="13312" max="13312" width="8.7109375" style="166" customWidth="1"/>
    <col min="13313" max="13313" width="31.5703125" style="166" customWidth="1"/>
    <col min="13314" max="13314" width="13.85546875" style="166" customWidth="1"/>
    <col min="13315" max="13315" width="19.140625" style="166" customWidth="1"/>
    <col min="13316" max="13316" width="17.5703125" style="166" customWidth="1"/>
    <col min="13317" max="13317" width="14.7109375" style="166" customWidth="1"/>
    <col min="13318" max="13567" width="8.140625" style="166"/>
    <col min="13568" max="13568" width="8.7109375" style="166" customWidth="1"/>
    <col min="13569" max="13569" width="31.5703125" style="166" customWidth="1"/>
    <col min="13570" max="13570" width="13.85546875" style="166" customWidth="1"/>
    <col min="13571" max="13571" width="19.140625" style="166" customWidth="1"/>
    <col min="13572" max="13572" width="17.5703125" style="166" customWidth="1"/>
    <col min="13573" max="13573" width="14.7109375" style="166" customWidth="1"/>
    <col min="13574" max="13823" width="8.140625" style="166"/>
    <col min="13824" max="13824" width="8.7109375" style="166" customWidth="1"/>
    <col min="13825" max="13825" width="31.5703125" style="166" customWidth="1"/>
    <col min="13826" max="13826" width="13.85546875" style="166" customWidth="1"/>
    <col min="13827" max="13827" width="19.140625" style="166" customWidth="1"/>
    <col min="13828" max="13828" width="17.5703125" style="166" customWidth="1"/>
    <col min="13829" max="13829" width="14.7109375" style="166" customWidth="1"/>
    <col min="13830" max="14079" width="8.140625" style="166"/>
    <col min="14080" max="14080" width="8.7109375" style="166" customWidth="1"/>
    <col min="14081" max="14081" width="31.5703125" style="166" customWidth="1"/>
    <col min="14082" max="14082" width="13.85546875" style="166" customWidth="1"/>
    <col min="14083" max="14083" width="19.140625" style="166" customWidth="1"/>
    <col min="14084" max="14084" width="17.5703125" style="166" customWidth="1"/>
    <col min="14085" max="14085" width="14.7109375" style="166" customWidth="1"/>
    <col min="14086" max="14335" width="8.140625" style="166"/>
    <col min="14336" max="14336" width="8.7109375" style="166" customWidth="1"/>
    <col min="14337" max="14337" width="31.5703125" style="166" customWidth="1"/>
    <col min="14338" max="14338" width="13.85546875" style="166" customWidth="1"/>
    <col min="14339" max="14339" width="19.140625" style="166" customWidth="1"/>
    <col min="14340" max="14340" width="17.5703125" style="166" customWidth="1"/>
    <col min="14341" max="14341" width="14.7109375" style="166" customWidth="1"/>
    <col min="14342" max="14591" width="8.140625" style="166"/>
    <col min="14592" max="14592" width="8.7109375" style="166" customWidth="1"/>
    <col min="14593" max="14593" width="31.5703125" style="166" customWidth="1"/>
    <col min="14594" max="14594" width="13.85546875" style="166" customWidth="1"/>
    <col min="14595" max="14595" width="19.140625" style="166" customWidth="1"/>
    <col min="14596" max="14596" width="17.5703125" style="166" customWidth="1"/>
    <col min="14597" max="14597" width="14.7109375" style="166" customWidth="1"/>
    <col min="14598" max="14847" width="8.140625" style="166"/>
    <col min="14848" max="14848" width="8.7109375" style="166" customWidth="1"/>
    <col min="14849" max="14849" width="31.5703125" style="166" customWidth="1"/>
    <col min="14850" max="14850" width="13.85546875" style="166" customWidth="1"/>
    <col min="14851" max="14851" width="19.140625" style="166" customWidth="1"/>
    <col min="14852" max="14852" width="17.5703125" style="166" customWidth="1"/>
    <col min="14853" max="14853" width="14.7109375" style="166" customWidth="1"/>
    <col min="14854" max="15103" width="8.140625" style="166"/>
    <col min="15104" max="15104" width="8.7109375" style="166" customWidth="1"/>
    <col min="15105" max="15105" width="31.5703125" style="166" customWidth="1"/>
    <col min="15106" max="15106" width="13.85546875" style="166" customWidth="1"/>
    <col min="15107" max="15107" width="19.140625" style="166" customWidth="1"/>
    <col min="15108" max="15108" width="17.5703125" style="166" customWidth="1"/>
    <col min="15109" max="15109" width="14.7109375" style="166" customWidth="1"/>
    <col min="15110" max="15359" width="8.140625" style="166"/>
    <col min="15360" max="15360" width="8.7109375" style="166" customWidth="1"/>
    <col min="15361" max="15361" width="31.5703125" style="166" customWidth="1"/>
    <col min="15362" max="15362" width="13.85546875" style="166" customWidth="1"/>
    <col min="15363" max="15363" width="19.140625" style="166" customWidth="1"/>
    <col min="15364" max="15364" width="17.5703125" style="166" customWidth="1"/>
    <col min="15365" max="15365" width="14.7109375" style="166" customWidth="1"/>
    <col min="15366" max="15615" width="8.140625" style="166"/>
    <col min="15616" max="15616" width="8.7109375" style="166" customWidth="1"/>
    <col min="15617" max="15617" width="31.5703125" style="166" customWidth="1"/>
    <col min="15618" max="15618" width="13.85546875" style="166" customWidth="1"/>
    <col min="15619" max="15619" width="19.140625" style="166" customWidth="1"/>
    <col min="15620" max="15620" width="17.5703125" style="166" customWidth="1"/>
    <col min="15621" max="15621" width="14.7109375" style="166" customWidth="1"/>
    <col min="15622" max="15871" width="8.140625" style="166"/>
    <col min="15872" max="15872" width="8.7109375" style="166" customWidth="1"/>
    <col min="15873" max="15873" width="31.5703125" style="166" customWidth="1"/>
    <col min="15874" max="15874" width="13.85546875" style="166" customWidth="1"/>
    <col min="15875" max="15875" width="19.140625" style="166" customWidth="1"/>
    <col min="15876" max="15876" width="17.5703125" style="166" customWidth="1"/>
    <col min="15877" max="15877" width="14.7109375" style="166" customWidth="1"/>
    <col min="15878" max="16127" width="8.140625" style="166"/>
    <col min="16128" max="16128" width="8.7109375" style="166" customWidth="1"/>
    <col min="16129" max="16129" width="31.5703125" style="166" customWidth="1"/>
    <col min="16130" max="16130" width="13.85546875" style="166" customWidth="1"/>
    <col min="16131" max="16131" width="19.140625" style="166" customWidth="1"/>
    <col min="16132" max="16132" width="17.5703125" style="166" customWidth="1"/>
    <col min="16133" max="16133" width="14.7109375" style="166" customWidth="1"/>
    <col min="16134" max="16384" width="8.140625" style="166"/>
  </cols>
  <sheetData>
    <row r="1" spans="1:5" ht="15.75" customHeight="1" x14ac:dyDescent="0.25">
      <c r="A1" s="220" t="s">
        <v>285</v>
      </c>
      <c r="B1" s="220"/>
      <c r="C1" s="220"/>
      <c r="D1" s="220"/>
      <c r="E1" s="220"/>
    </row>
    <row r="2" spans="1:5" x14ac:dyDescent="0.25">
      <c r="A2" s="220" t="s">
        <v>234</v>
      </c>
      <c r="B2" s="220"/>
      <c r="C2" s="220"/>
      <c r="D2" s="220"/>
    </row>
    <row r="3" spans="1:5" x14ac:dyDescent="0.25">
      <c r="A3" s="220" t="s">
        <v>235</v>
      </c>
      <c r="B3" s="220"/>
      <c r="C3" s="220"/>
      <c r="D3" s="220"/>
    </row>
    <row r="4" spans="1:5" ht="26.25" customHeight="1" x14ac:dyDescent="0.25">
      <c r="A4" s="219" t="s">
        <v>236</v>
      </c>
      <c r="B4" s="219"/>
      <c r="C4" s="219"/>
      <c r="D4" s="219"/>
      <c r="E4" s="166" t="s">
        <v>328</v>
      </c>
    </row>
    <row r="5" spans="1:5" x14ac:dyDescent="0.25">
      <c r="A5" s="219"/>
      <c r="B5" s="219"/>
      <c r="C5" s="219"/>
      <c r="D5" s="219"/>
      <c r="E5" s="219"/>
    </row>
    <row r="6" spans="1:5" ht="50.25" customHeight="1" x14ac:dyDescent="0.25">
      <c r="A6" s="221" t="s">
        <v>286</v>
      </c>
      <c r="B6" s="221"/>
      <c r="C6" s="221"/>
      <c r="D6" s="221"/>
      <c r="E6" s="221"/>
    </row>
    <row r="7" spans="1:5" ht="29.25" customHeight="1" x14ac:dyDescent="0.25">
      <c r="A7" s="221" t="s">
        <v>238</v>
      </c>
      <c r="B7" s="221"/>
      <c r="C7" s="221"/>
      <c r="D7" s="221"/>
      <c r="E7" s="221"/>
    </row>
    <row r="8" spans="1:5" ht="30" customHeight="1" x14ac:dyDescent="0.25">
      <c r="A8" s="221" t="s">
        <v>239</v>
      </c>
      <c r="B8" s="221"/>
      <c r="C8" s="221"/>
      <c r="D8" s="221"/>
      <c r="E8" s="221"/>
    </row>
    <row r="9" spans="1:5" ht="30" customHeight="1" x14ac:dyDescent="0.25">
      <c r="A9" s="221" t="s">
        <v>240</v>
      </c>
      <c r="B9" s="221"/>
      <c r="C9" s="221"/>
      <c r="D9" s="221"/>
      <c r="E9" s="221"/>
    </row>
    <row r="10" spans="1:5" ht="29.25" customHeight="1" x14ac:dyDescent="0.25">
      <c r="A10" s="221" t="s">
        <v>241</v>
      </c>
      <c r="B10" s="221"/>
      <c r="C10" s="221"/>
      <c r="D10" s="221"/>
      <c r="E10" s="221"/>
    </row>
    <row r="11" spans="1:5" ht="28.5" customHeight="1" x14ac:dyDescent="0.25">
      <c r="A11" s="221" t="s">
        <v>242</v>
      </c>
      <c r="B11" s="221"/>
      <c r="C11" s="221"/>
      <c r="D11" s="221"/>
      <c r="E11" s="221"/>
    </row>
    <row r="12" spans="1:5" ht="15.75" customHeight="1" thickBot="1" x14ac:dyDescent="0.3">
      <c r="A12" s="219"/>
      <c r="B12" s="219"/>
      <c r="C12" s="219"/>
      <c r="D12" s="219"/>
      <c r="E12" s="219"/>
    </row>
    <row r="13" spans="1:5" ht="135.75" thickBot="1" x14ac:dyDescent="0.3">
      <c r="A13" s="169" t="s">
        <v>2</v>
      </c>
      <c r="B13" s="167" t="s">
        <v>244</v>
      </c>
      <c r="C13" s="167" t="s">
        <v>0</v>
      </c>
      <c r="D13" s="167" t="s">
        <v>243</v>
      </c>
      <c r="E13" s="167" t="s">
        <v>1</v>
      </c>
    </row>
    <row r="14" spans="1:5" x14ac:dyDescent="0.25">
      <c r="A14" s="229" t="s">
        <v>8</v>
      </c>
      <c r="B14" s="230"/>
      <c r="C14" s="230"/>
      <c r="D14" s="230"/>
      <c r="E14" s="170"/>
    </row>
    <row r="15" spans="1:5" ht="15" customHeight="1" x14ac:dyDescent="0.25">
      <c r="A15" s="173" t="s">
        <v>53</v>
      </c>
      <c r="B15" s="174" t="s">
        <v>21</v>
      </c>
      <c r="C15" s="105" t="s">
        <v>11</v>
      </c>
      <c r="D15" s="106">
        <v>0.14000000000000001</v>
      </c>
      <c r="E15" s="106">
        <v>6993.67</v>
      </c>
    </row>
    <row r="16" spans="1:5" ht="15" customHeight="1" x14ac:dyDescent="0.25">
      <c r="A16" s="223" t="s">
        <v>245</v>
      </c>
      <c r="B16" s="224"/>
      <c r="C16" s="224"/>
      <c r="D16" s="225"/>
      <c r="E16" s="175"/>
    </row>
    <row r="17" spans="1:5" ht="15" customHeight="1" x14ac:dyDescent="0.25">
      <c r="A17" s="173" t="s">
        <v>329</v>
      </c>
      <c r="B17" s="176">
        <v>1</v>
      </c>
      <c r="C17" s="105" t="s">
        <v>13</v>
      </c>
      <c r="D17" s="106">
        <f>E17/B17</f>
        <v>5191.09</v>
      </c>
      <c r="E17" s="106">
        <v>5191.09</v>
      </c>
    </row>
    <row r="18" spans="1:5" ht="15" customHeight="1" x14ac:dyDescent="0.25">
      <c r="A18" s="173" t="s">
        <v>249</v>
      </c>
      <c r="B18" s="174" t="s">
        <v>228</v>
      </c>
      <c r="C18" s="105" t="s">
        <v>12</v>
      </c>
      <c r="D18" s="106">
        <f>E18</f>
        <v>448481.4</v>
      </c>
      <c r="E18" s="106">
        <v>448481.4</v>
      </c>
    </row>
    <row r="19" spans="1:5" ht="15" customHeight="1" x14ac:dyDescent="0.25">
      <c r="A19" s="223" t="s">
        <v>87</v>
      </c>
      <c r="B19" s="224"/>
      <c r="C19" s="224"/>
      <c r="D19" s="225"/>
      <c r="E19" s="175"/>
    </row>
    <row r="20" spans="1:5" ht="33" customHeight="1" x14ac:dyDescent="0.25">
      <c r="A20" s="173" t="s">
        <v>191</v>
      </c>
      <c r="B20" s="174" t="s">
        <v>22</v>
      </c>
      <c r="C20" s="105" t="s">
        <v>11</v>
      </c>
      <c r="D20" s="106">
        <f>E20</f>
        <v>100993.19</v>
      </c>
      <c r="E20" s="106">
        <v>100993.19</v>
      </c>
    </row>
    <row r="21" spans="1:5" x14ac:dyDescent="0.25">
      <c r="A21" s="223" t="s">
        <v>107</v>
      </c>
      <c r="B21" s="224"/>
      <c r="C21" s="224"/>
      <c r="D21" s="225"/>
      <c r="E21" s="175"/>
    </row>
    <row r="22" spans="1:5" ht="15" customHeight="1" x14ac:dyDescent="0.25">
      <c r="A22" s="173" t="s">
        <v>251</v>
      </c>
      <c r="B22" s="174" t="s">
        <v>228</v>
      </c>
      <c r="C22" s="105" t="s">
        <v>11</v>
      </c>
      <c r="D22" s="106">
        <f>E22</f>
        <v>1500</v>
      </c>
      <c r="E22" s="106">
        <v>1500</v>
      </c>
    </row>
    <row r="23" spans="1:5" ht="15" customHeight="1" x14ac:dyDescent="0.25">
      <c r="A23" s="173" t="s">
        <v>117</v>
      </c>
      <c r="B23" s="174" t="s">
        <v>228</v>
      </c>
      <c r="C23" s="105" t="s">
        <v>11</v>
      </c>
      <c r="D23" s="106">
        <f>E23</f>
        <v>72000</v>
      </c>
      <c r="E23" s="106">
        <v>72000</v>
      </c>
    </row>
    <row r="24" spans="1:5" ht="15" customHeight="1" x14ac:dyDescent="0.25">
      <c r="A24" s="173" t="s">
        <v>353</v>
      </c>
      <c r="B24" s="174" t="s">
        <v>22</v>
      </c>
      <c r="C24" s="105" t="s">
        <v>20</v>
      </c>
      <c r="D24" s="106">
        <f>E24</f>
        <v>6000.69</v>
      </c>
      <c r="E24" s="106">
        <v>6000.69</v>
      </c>
    </row>
    <row r="25" spans="1:5" ht="15.75" customHeight="1" x14ac:dyDescent="0.25">
      <c r="A25" s="173" t="s">
        <v>362</v>
      </c>
      <c r="B25" s="174" t="s">
        <v>22</v>
      </c>
      <c r="C25" s="105" t="s">
        <v>11</v>
      </c>
      <c r="D25" s="106">
        <f>E25</f>
        <v>7000</v>
      </c>
      <c r="E25" s="106">
        <v>7000</v>
      </c>
    </row>
    <row r="26" spans="1:5" ht="30" customHeight="1" x14ac:dyDescent="0.25">
      <c r="A26" s="173" t="s">
        <v>356</v>
      </c>
      <c r="B26" s="174" t="s">
        <v>22</v>
      </c>
      <c r="C26" s="105" t="s">
        <v>11</v>
      </c>
      <c r="D26" s="106">
        <f>E26</f>
        <v>15000</v>
      </c>
      <c r="E26" s="106">
        <v>15000</v>
      </c>
    </row>
    <row r="27" spans="1:5" ht="15" customHeight="1" x14ac:dyDescent="0.25">
      <c r="A27" s="223" t="s">
        <v>252</v>
      </c>
      <c r="B27" s="224"/>
      <c r="C27" s="224"/>
      <c r="D27" s="225"/>
      <c r="E27" s="175"/>
    </row>
    <row r="28" spans="1:5" ht="31.5" customHeight="1" x14ac:dyDescent="0.25">
      <c r="A28" s="173" t="s">
        <v>330</v>
      </c>
      <c r="B28" s="176">
        <v>2</v>
      </c>
      <c r="C28" s="105" t="s">
        <v>13</v>
      </c>
      <c r="D28" s="106">
        <f>E28/B28</f>
        <v>1287.355</v>
      </c>
      <c r="E28" s="106">
        <v>2574.71</v>
      </c>
    </row>
    <row r="29" spans="1:5" ht="18" customHeight="1" x14ac:dyDescent="0.25">
      <c r="A29" s="173" t="s">
        <v>301</v>
      </c>
      <c r="B29" s="176">
        <v>8</v>
      </c>
      <c r="C29" s="105" t="s">
        <v>100</v>
      </c>
      <c r="D29" s="106">
        <f t="shared" ref="D29:D52" si="0">E29/B29</f>
        <v>98.522499999999994</v>
      </c>
      <c r="E29" s="106">
        <v>788.18</v>
      </c>
    </row>
    <row r="30" spans="1:5" ht="18" customHeight="1" x14ac:dyDescent="0.25">
      <c r="A30" s="173" t="s">
        <v>57</v>
      </c>
      <c r="B30" s="176">
        <v>2</v>
      </c>
      <c r="C30" s="105" t="s">
        <v>14</v>
      </c>
      <c r="D30" s="106">
        <f t="shared" si="0"/>
        <v>1005.21</v>
      </c>
      <c r="E30" s="106">
        <v>2010.42</v>
      </c>
    </row>
    <row r="31" spans="1:5" ht="18" customHeight="1" x14ac:dyDescent="0.25">
      <c r="A31" s="173" t="s">
        <v>119</v>
      </c>
      <c r="B31" s="176">
        <v>10</v>
      </c>
      <c r="C31" s="105" t="s">
        <v>120</v>
      </c>
      <c r="D31" s="106">
        <f t="shared" si="0"/>
        <v>729.72399999999993</v>
      </c>
      <c r="E31" s="106">
        <v>7297.24</v>
      </c>
    </row>
    <row r="32" spans="1:5" ht="18" customHeight="1" x14ac:dyDescent="0.25">
      <c r="A32" s="173" t="s">
        <v>92</v>
      </c>
      <c r="B32" s="176">
        <v>2</v>
      </c>
      <c r="C32" s="105" t="s">
        <v>15</v>
      </c>
      <c r="D32" s="106">
        <f t="shared" si="0"/>
        <v>961.79499999999996</v>
      </c>
      <c r="E32" s="106">
        <v>1923.59</v>
      </c>
    </row>
    <row r="33" spans="1:5" ht="18" customHeight="1" x14ac:dyDescent="0.25">
      <c r="A33" s="173" t="s">
        <v>331</v>
      </c>
      <c r="B33" s="176">
        <v>1</v>
      </c>
      <c r="C33" s="105" t="s">
        <v>13</v>
      </c>
      <c r="D33" s="106">
        <f t="shared" si="0"/>
        <v>149.54</v>
      </c>
      <c r="E33" s="106">
        <v>149.54</v>
      </c>
    </row>
    <row r="34" spans="1:5" ht="18" customHeight="1" x14ac:dyDescent="0.25">
      <c r="A34" s="173" t="s">
        <v>202</v>
      </c>
      <c r="B34" s="177">
        <v>0.01</v>
      </c>
      <c r="C34" s="105" t="s">
        <v>74</v>
      </c>
      <c r="D34" s="106">
        <f t="shared" si="0"/>
        <v>30545.999999999996</v>
      </c>
      <c r="E34" s="106">
        <v>305.45999999999998</v>
      </c>
    </row>
    <row r="35" spans="1:5" ht="18" customHeight="1" x14ac:dyDescent="0.25">
      <c r="A35" s="173" t="s">
        <v>101</v>
      </c>
      <c r="B35" s="177">
        <v>0.27</v>
      </c>
      <c r="C35" s="105" t="s">
        <v>16</v>
      </c>
      <c r="D35" s="106">
        <f t="shared" si="0"/>
        <v>2009.7037037037037</v>
      </c>
      <c r="E35" s="106">
        <v>542.62</v>
      </c>
    </row>
    <row r="36" spans="1:5" ht="18" customHeight="1" x14ac:dyDescent="0.25">
      <c r="A36" s="173" t="s">
        <v>193</v>
      </c>
      <c r="B36" s="176">
        <v>1</v>
      </c>
      <c r="C36" s="105" t="s">
        <v>194</v>
      </c>
      <c r="D36" s="106">
        <f t="shared" si="0"/>
        <v>1102.95</v>
      </c>
      <c r="E36" s="106">
        <v>1102.95</v>
      </c>
    </row>
    <row r="37" spans="1:5" ht="18" customHeight="1" x14ac:dyDescent="0.25">
      <c r="A37" s="173" t="s">
        <v>73</v>
      </c>
      <c r="B37" s="177">
        <v>0.01</v>
      </c>
      <c r="C37" s="105" t="s">
        <v>74</v>
      </c>
      <c r="D37" s="106">
        <f t="shared" si="0"/>
        <v>30133.999999999996</v>
      </c>
      <c r="E37" s="106">
        <v>301.33999999999997</v>
      </c>
    </row>
    <row r="38" spans="1:5" ht="18" customHeight="1" x14ac:dyDescent="0.25">
      <c r="A38" s="173" t="s">
        <v>332</v>
      </c>
      <c r="B38" s="177">
        <v>0.01</v>
      </c>
      <c r="C38" s="105" t="s">
        <v>17</v>
      </c>
      <c r="D38" s="106">
        <f t="shared" si="0"/>
        <v>28708.999999999996</v>
      </c>
      <c r="E38" s="106">
        <v>287.08999999999997</v>
      </c>
    </row>
    <row r="39" spans="1:5" ht="29.25" customHeight="1" x14ac:dyDescent="0.25">
      <c r="A39" s="173" t="s">
        <v>58</v>
      </c>
      <c r="B39" s="178">
        <v>1.2330000000000001</v>
      </c>
      <c r="C39" s="105" t="s">
        <v>16</v>
      </c>
      <c r="D39" s="106">
        <f t="shared" si="0"/>
        <v>2039.326845093268</v>
      </c>
      <c r="E39" s="106">
        <v>2514.4899999999998</v>
      </c>
    </row>
    <row r="40" spans="1:5" ht="18" customHeight="1" x14ac:dyDescent="0.25">
      <c r="A40" s="173" t="s">
        <v>196</v>
      </c>
      <c r="B40" s="177">
        <v>0.02</v>
      </c>
      <c r="C40" s="105" t="s">
        <v>17</v>
      </c>
      <c r="D40" s="106">
        <f t="shared" si="0"/>
        <v>30133.999999999996</v>
      </c>
      <c r="E40" s="106">
        <v>602.67999999999995</v>
      </c>
    </row>
    <row r="41" spans="1:5" ht="18" customHeight="1" x14ac:dyDescent="0.25">
      <c r="A41" s="173" t="s">
        <v>333</v>
      </c>
      <c r="B41" s="176">
        <v>9</v>
      </c>
      <c r="C41" s="105" t="s">
        <v>13</v>
      </c>
      <c r="D41" s="106">
        <f t="shared" si="0"/>
        <v>343.38333333333333</v>
      </c>
      <c r="E41" s="106">
        <v>3090.45</v>
      </c>
    </row>
    <row r="42" spans="1:5" ht="18" customHeight="1" x14ac:dyDescent="0.25">
      <c r="A42" s="173" t="s">
        <v>261</v>
      </c>
      <c r="B42" s="176">
        <v>3</v>
      </c>
      <c r="C42" s="105" t="s">
        <v>13</v>
      </c>
      <c r="D42" s="106">
        <f t="shared" si="0"/>
        <v>345.93333333333334</v>
      </c>
      <c r="E42" s="106">
        <v>1037.8</v>
      </c>
    </row>
    <row r="43" spans="1:5" ht="18" customHeight="1" x14ac:dyDescent="0.25">
      <c r="A43" s="173" t="s">
        <v>334</v>
      </c>
      <c r="B43" s="176">
        <v>2</v>
      </c>
      <c r="C43" s="105" t="s">
        <v>14</v>
      </c>
      <c r="D43" s="106">
        <f t="shared" si="0"/>
        <v>611.75</v>
      </c>
      <c r="E43" s="106">
        <v>1223.5</v>
      </c>
    </row>
    <row r="44" spans="1:5" ht="29.25" customHeight="1" x14ac:dyDescent="0.25">
      <c r="A44" s="173" t="s">
        <v>61</v>
      </c>
      <c r="B44" s="176">
        <v>13</v>
      </c>
      <c r="C44" s="105" t="s">
        <v>18</v>
      </c>
      <c r="D44" s="106">
        <f t="shared" si="0"/>
        <v>253.55923076923077</v>
      </c>
      <c r="E44" s="106">
        <v>3296.27</v>
      </c>
    </row>
    <row r="45" spans="1:5" ht="18" customHeight="1" x14ac:dyDescent="0.25">
      <c r="A45" s="173" t="s">
        <v>303</v>
      </c>
      <c r="B45" s="176">
        <v>8</v>
      </c>
      <c r="C45" s="105" t="s">
        <v>100</v>
      </c>
      <c r="D45" s="106">
        <f t="shared" si="0"/>
        <v>78.846249999999998</v>
      </c>
      <c r="E45" s="106">
        <v>630.77</v>
      </c>
    </row>
    <row r="46" spans="1:5" ht="18" customHeight="1" x14ac:dyDescent="0.25">
      <c r="A46" s="173" t="s">
        <v>262</v>
      </c>
      <c r="B46" s="176">
        <v>2</v>
      </c>
      <c r="C46" s="105" t="s">
        <v>13</v>
      </c>
      <c r="D46" s="106">
        <f t="shared" si="0"/>
        <v>7370.8149999999996</v>
      </c>
      <c r="E46" s="106">
        <v>14741.63</v>
      </c>
    </row>
    <row r="47" spans="1:5" ht="18" customHeight="1" x14ac:dyDescent="0.25">
      <c r="A47" s="173" t="s">
        <v>264</v>
      </c>
      <c r="B47" s="176">
        <v>2</v>
      </c>
      <c r="C47" s="105" t="s">
        <v>14</v>
      </c>
      <c r="D47" s="106">
        <f t="shared" si="0"/>
        <v>10936.385</v>
      </c>
      <c r="E47" s="106">
        <v>21872.77</v>
      </c>
    </row>
    <row r="48" spans="1:5" ht="18" customHeight="1" x14ac:dyDescent="0.25">
      <c r="A48" s="173" t="s">
        <v>197</v>
      </c>
      <c r="B48" s="176">
        <v>2</v>
      </c>
      <c r="C48" s="105" t="s">
        <v>13</v>
      </c>
      <c r="D48" s="106">
        <f t="shared" si="0"/>
        <v>2108.9299999999998</v>
      </c>
      <c r="E48" s="106">
        <v>4217.8599999999997</v>
      </c>
    </row>
    <row r="49" spans="1:5" ht="18" customHeight="1" x14ac:dyDescent="0.25">
      <c r="A49" s="173" t="s">
        <v>198</v>
      </c>
      <c r="B49" s="176">
        <v>2</v>
      </c>
      <c r="C49" s="105" t="s">
        <v>19</v>
      </c>
      <c r="D49" s="106">
        <f t="shared" si="0"/>
        <v>857.04499999999996</v>
      </c>
      <c r="E49" s="106">
        <v>1714.09</v>
      </c>
    </row>
    <row r="50" spans="1:5" ht="18" customHeight="1" x14ac:dyDescent="0.25">
      <c r="A50" s="173" t="s">
        <v>266</v>
      </c>
      <c r="B50" s="176">
        <v>1</v>
      </c>
      <c r="C50" s="105" t="s">
        <v>19</v>
      </c>
      <c r="D50" s="106">
        <f t="shared" si="0"/>
        <v>598.84</v>
      </c>
      <c r="E50" s="106">
        <v>598.84</v>
      </c>
    </row>
    <row r="51" spans="1:5" ht="18" customHeight="1" x14ac:dyDescent="0.25">
      <c r="A51" s="173" t="s">
        <v>124</v>
      </c>
      <c r="B51" s="176">
        <v>1</v>
      </c>
      <c r="C51" s="105" t="s">
        <v>125</v>
      </c>
      <c r="D51" s="106">
        <f t="shared" si="0"/>
        <v>300.81</v>
      </c>
      <c r="E51" s="106">
        <v>300.81</v>
      </c>
    </row>
    <row r="52" spans="1:5" ht="18" customHeight="1" x14ac:dyDescent="0.25">
      <c r="A52" s="173" t="s">
        <v>64</v>
      </c>
      <c r="B52" s="176">
        <v>67</v>
      </c>
      <c r="C52" s="105" t="s">
        <v>19</v>
      </c>
      <c r="D52" s="106">
        <f t="shared" si="0"/>
        <v>302.63</v>
      </c>
      <c r="E52" s="106">
        <v>20276.21</v>
      </c>
    </row>
    <row r="53" spans="1:5" ht="15" customHeight="1" x14ac:dyDescent="0.25">
      <c r="A53" s="223" t="s">
        <v>267</v>
      </c>
      <c r="B53" s="224"/>
      <c r="C53" s="224"/>
      <c r="D53" s="225"/>
      <c r="E53" s="175"/>
    </row>
    <row r="54" spans="1:5" ht="17.25" customHeight="1" x14ac:dyDescent="0.25">
      <c r="A54" s="173" t="s">
        <v>335</v>
      </c>
      <c r="B54" s="179">
        <v>0.1</v>
      </c>
      <c r="C54" s="105" t="s">
        <v>129</v>
      </c>
      <c r="D54" s="106">
        <f t="shared" ref="D54:D68" si="1">E54/B54</f>
        <v>325.09999999999997</v>
      </c>
      <c r="E54" s="106">
        <v>32.51</v>
      </c>
    </row>
    <row r="55" spans="1:5" ht="17.25" customHeight="1" x14ac:dyDescent="0.25">
      <c r="A55" s="173" t="s">
        <v>336</v>
      </c>
      <c r="B55" s="178">
        <v>2.5000000000000001E-2</v>
      </c>
      <c r="C55" s="105" t="s">
        <v>337</v>
      </c>
      <c r="D55" s="106">
        <f t="shared" si="1"/>
        <v>38532.800000000003</v>
      </c>
      <c r="E55" s="106">
        <v>963.32</v>
      </c>
    </row>
    <row r="56" spans="1:5" ht="17.25" customHeight="1" x14ac:dyDescent="0.25">
      <c r="A56" s="173" t="s">
        <v>338</v>
      </c>
      <c r="B56" s="177">
        <v>0.02</v>
      </c>
      <c r="C56" s="105" t="s">
        <v>17</v>
      </c>
      <c r="D56" s="106">
        <f t="shared" si="1"/>
        <v>23506.5</v>
      </c>
      <c r="E56" s="106">
        <v>470.13</v>
      </c>
    </row>
    <row r="57" spans="1:5" ht="17.25" customHeight="1" x14ac:dyDescent="0.25">
      <c r="A57" s="173" t="s">
        <v>339</v>
      </c>
      <c r="B57" s="177">
        <v>0.02</v>
      </c>
      <c r="C57" s="105" t="s">
        <v>17</v>
      </c>
      <c r="D57" s="106">
        <f t="shared" si="1"/>
        <v>86377.5</v>
      </c>
      <c r="E57" s="106">
        <v>1727.55</v>
      </c>
    </row>
    <row r="58" spans="1:5" ht="17.25" customHeight="1" x14ac:dyDescent="0.25">
      <c r="A58" s="173" t="s">
        <v>340</v>
      </c>
      <c r="B58" s="177">
        <v>0.05</v>
      </c>
      <c r="C58" s="105" t="s">
        <v>337</v>
      </c>
      <c r="D58" s="106">
        <f t="shared" si="1"/>
        <v>108012.19999999998</v>
      </c>
      <c r="E58" s="106">
        <v>5400.61</v>
      </c>
    </row>
    <row r="59" spans="1:5" ht="17.25" customHeight="1" x14ac:dyDescent="0.25">
      <c r="A59" s="173" t="s">
        <v>341</v>
      </c>
      <c r="B59" s="179">
        <v>0.1</v>
      </c>
      <c r="C59" s="105" t="s">
        <v>129</v>
      </c>
      <c r="D59" s="106">
        <f t="shared" si="1"/>
        <v>6136.6999999999989</v>
      </c>
      <c r="E59" s="106">
        <v>613.66999999999996</v>
      </c>
    </row>
    <row r="60" spans="1:5" ht="17.25" customHeight="1" x14ac:dyDescent="0.25">
      <c r="A60" s="173" t="s">
        <v>342</v>
      </c>
      <c r="B60" s="176">
        <v>8</v>
      </c>
      <c r="C60" s="105" t="s">
        <v>216</v>
      </c>
      <c r="D60" s="106">
        <f t="shared" si="1"/>
        <v>161.26249999999999</v>
      </c>
      <c r="E60" s="106">
        <v>1290.0999999999999</v>
      </c>
    </row>
    <row r="61" spans="1:5" ht="17.25" customHeight="1" x14ac:dyDescent="0.25">
      <c r="A61" s="173" t="s">
        <v>311</v>
      </c>
      <c r="B61" s="177">
        <v>7.0000000000000007E-2</v>
      </c>
      <c r="C61" s="105" t="s">
        <v>216</v>
      </c>
      <c r="D61" s="106">
        <f t="shared" si="1"/>
        <v>3628.1428571428569</v>
      </c>
      <c r="E61" s="106">
        <v>253.97</v>
      </c>
    </row>
    <row r="62" spans="1:5" ht="29.25" customHeight="1" x14ac:dyDescent="0.25">
      <c r="A62" s="173" t="s">
        <v>343</v>
      </c>
      <c r="B62" s="177">
        <v>0.04</v>
      </c>
      <c r="C62" s="105" t="s">
        <v>344</v>
      </c>
      <c r="D62" s="106">
        <f t="shared" si="1"/>
        <v>2933.5</v>
      </c>
      <c r="E62" s="106">
        <v>117.34</v>
      </c>
    </row>
    <row r="63" spans="1:5" ht="18" customHeight="1" x14ac:dyDescent="0.25">
      <c r="A63" s="173" t="s">
        <v>345</v>
      </c>
      <c r="B63" s="177">
        <v>0.02</v>
      </c>
      <c r="C63" s="105" t="s">
        <v>81</v>
      </c>
      <c r="D63" s="106">
        <f t="shared" si="1"/>
        <v>24009.5</v>
      </c>
      <c r="E63" s="106">
        <v>480.19</v>
      </c>
    </row>
    <row r="64" spans="1:5" ht="18" customHeight="1" x14ac:dyDescent="0.25">
      <c r="A64" s="173" t="s">
        <v>220</v>
      </c>
      <c r="B64" s="179">
        <v>0.1</v>
      </c>
      <c r="C64" s="105" t="s">
        <v>221</v>
      </c>
      <c r="D64" s="106">
        <f t="shared" si="1"/>
        <v>8746.5999999999985</v>
      </c>
      <c r="E64" s="106">
        <v>874.66</v>
      </c>
    </row>
    <row r="65" spans="1:5" ht="18" customHeight="1" x14ac:dyDescent="0.25">
      <c r="A65" s="173" t="s">
        <v>346</v>
      </c>
      <c r="B65" s="177">
        <v>0.01</v>
      </c>
      <c r="C65" s="105" t="s">
        <v>17</v>
      </c>
      <c r="D65" s="106">
        <f t="shared" si="1"/>
        <v>42629</v>
      </c>
      <c r="E65" s="106">
        <v>426.29</v>
      </c>
    </row>
    <row r="66" spans="1:5" ht="18" customHeight="1" x14ac:dyDescent="0.25">
      <c r="A66" s="173" t="s">
        <v>354</v>
      </c>
      <c r="B66" s="178">
        <v>4.2999999999999997E-2</v>
      </c>
      <c r="C66" s="105" t="s">
        <v>216</v>
      </c>
      <c r="D66" s="106">
        <f t="shared" si="1"/>
        <v>87697.906976744198</v>
      </c>
      <c r="E66" s="106">
        <v>3771.01</v>
      </c>
    </row>
    <row r="67" spans="1:5" ht="18" customHeight="1" x14ac:dyDescent="0.25">
      <c r="A67" s="173" t="s">
        <v>355</v>
      </c>
      <c r="B67" s="176">
        <v>1</v>
      </c>
      <c r="C67" s="105" t="s">
        <v>76</v>
      </c>
      <c r="D67" s="106">
        <f t="shared" si="1"/>
        <v>176.58</v>
      </c>
      <c r="E67" s="106">
        <v>176.58</v>
      </c>
    </row>
    <row r="68" spans="1:5" ht="29.25" customHeight="1" x14ac:dyDescent="0.25">
      <c r="A68" s="173" t="s">
        <v>347</v>
      </c>
      <c r="B68" s="178">
        <v>5.0000000000000001E-3</v>
      </c>
      <c r="C68" s="105" t="s">
        <v>216</v>
      </c>
      <c r="D68" s="106">
        <f t="shared" si="1"/>
        <v>161058</v>
      </c>
      <c r="E68" s="106">
        <v>805.29</v>
      </c>
    </row>
    <row r="69" spans="1:5" ht="16.5" customHeight="1" x14ac:dyDescent="0.25">
      <c r="A69" s="173" t="s">
        <v>202</v>
      </c>
      <c r="B69" s="177">
        <v>0.01</v>
      </c>
      <c r="C69" s="105" t="s">
        <v>74</v>
      </c>
      <c r="D69" s="106">
        <f t="shared" ref="D69:D79" si="2">E69/B69</f>
        <v>30754</v>
      </c>
      <c r="E69" s="106">
        <v>307.54000000000002</v>
      </c>
    </row>
    <row r="70" spans="1:5" ht="16.5" customHeight="1" x14ac:dyDescent="0.25">
      <c r="A70" s="173" t="s">
        <v>203</v>
      </c>
      <c r="B70" s="177">
        <v>0.15</v>
      </c>
      <c r="C70" s="105" t="s">
        <v>16</v>
      </c>
      <c r="D70" s="106">
        <f t="shared" si="2"/>
        <v>2050.2666666666669</v>
      </c>
      <c r="E70" s="106">
        <v>307.54000000000002</v>
      </c>
    </row>
    <row r="71" spans="1:5" ht="20.25" customHeight="1" x14ac:dyDescent="0.25">
      <c r="A71" s="173" t="s">
        <v>348</v>
      </c>
      <c r="B71" s="177">
        <v>0.17</v>
      </c>
      <c r="C71" s="105" t="s">
        <v>16</v>
      </c>
      <c r="D71" s="106">
        <f t="shared" si="2"/>
        <v>2025.2352941176471</v>
      </c>
      <c r="E71" s="106">
        <v>344.29</v>
      </c>
    </row>
    <row r="72" spans="1:5" ht="29.25" customHeight="1" x14ac:dyDescent="0.25">
      <c r="A72" s="173" t="s">
        <v>65</v>
      </c>
      <c r="B72" s="178">
        <v>1.871</v>
      </c>
      <c r="C72" s="105" t="s">
        <v>16</v>
      </c>
      <c r="D72" s="106">
        <f t="shared" si="2"/>
        <v>2026.0662747194015</v>
      </c>
      <c r="E72" s="106">
        <v>3790.77</v>
      </c>
    </row>
    <row r="73" spans="1:5" ht="29.25" customHeight="1" x14ac:dyDescent="0.25">
      <c r="A73" s="173" t="s">
        <v>349</v>
      </c>
      <c r="B73" s="177">
        <v>1.77</v>
      </c>
      <c r="C73" s="105" t="s">
        <v>16</v>
      </c>
      <c r="D73" s="106">
        <f t="shared" si="2"/>
        <v>2013.689265536723</v>
      </c>
      <c r="E73" s="106">
        <v>3564.23</v>
      </c>
    </row>
    <row r="74" spans="1:5" ht="29.25" customHeight="1" x14ac:dyDescent="0.25">
      <c r="A74" s="173" t="s">
        <v>58</v>
      </c>
      <c r="B74" s="178">
        <v>1.288</v>
      </c>
      <c r="C74" s="105" t="s">
        <v>16</v>
      </c>
      <c r="D74" s="106">
        <f t="shared" si="2"/>
        <v>2005.6133540372671</v>
      </c>
      <c r="E74" s="106">
        <v>2583.23</v>
      </c>
    </row>
    <row r="75" spans="1:5" ht="16.5" customHeight="1" x14ac:dyDescent="0.25">
      <c r="A75" s="173" t="s">
        <v>130</v>
      </c>
      <c r="B75" s="176">
        <v>4</v>
      </c>
      <c r="C75" s="105" t="s">
        <v>120</v>
      </c>
      <c r="D75" s="106">
        <f t="shared" si="2"/>
        <v>238.845</v>
      </c>
      <c r="E75" s="106">
        <v>955.38</v>
      </c>
    </row>
    <row r="76" spans="1:5" ht="16.5" customHeight="1" x14ac:dyDescent="0.25">
      <c r="A76" s="173" t="s">
        <v>350</v>
      </c>
      <c r="B76" s="176">
        <v>1</v>
      </c>
      <c r="C76" s="105" t="s">
        <v>13</v>
      </c>
      <c r="D76" s="106">
        <f t="shared" si="2"/>
        <v>1360.9</v>
      </c>
      <c r="E76" s="106">
        <v>1360.9</v>
      </c>
    </row>
    <row r="77" spans="1:5" ht="16.5" customHeight="1" x14ac:dyDescent="0.25">
      <c r="A77" s="173" t="s">
        <v>133</v>
      </c>
      <c r="B77" s="177">
        <v>0.06</v>
      </c>
      <c r="C77" s="105" t="s">
        <v>16</v>
      </c>
      <c r="D77" s="106">
        <f t="shared" si="2"/>
        <v>2139.6666666666665</v>
      </c>
      <c r="E77" s="106">
        <v>128.38</v>
      </c>
    </row>
    <row r="78" spans="1:5" ht="16.5" customHeight="1" x14ac:dyDescent="0.25">
      <c r="A78" s="173" t="s">
        <v>351</v>
      </c>
      <c r="B78" s="177">
        <v>0.05</v>
      </c>
      <c r="C78" s="105" t="s">
        <v>15</v>
      </c>
      <c r="D78" s="106">
        <f t="shared" si="2"/>
        <v>12864.2</v>
      </c>
      <c r="E78" s="106">
        <v>643.21</v>
      </c>
    </row>
    <row r="79" spans="1:5" ht="29.25" customHeight="1" x14ac:dyDescent="0.25">
      <c r="A79" s="173" t="s">
        <v>352</v>
      </c>
      <c r="B79" s="177">
        <v>0.05</v>
      </c>
      <c r="C79" s="105" t="s">
        <v>216</v>
      </c>
      <c r="D79" s="106">
        <f t="shared" si="2"/>
        <v>57842.799999999996</v>
      </c>
      <c r="E79" s="106">
        <v>2892.14</v>
      </c>
    </row>
    <row r="80" spans="1:5" ht="15" customHeight="1" x14ac:dyDescent="0.25">
      <c r="A80" s="223" t="s">
        <v>38</v>
      </c>
      <c r="B80" s="224"/>
      <c r="C80" s="224"/>
      <c r="D80" s="225"/>
      <c r="E80" s="175"/>
    </row>
    <row r="81" spans="1:7" ht="28.5" customHeight="1" x14ac:dyDescent="0.25">
      <c r="A81" s="173" t="s">
        <v>56</v>
      </c>
      <c r="B81" s="174" t="s">
        <v>227</v>
      </c>
      <c r="C81" s="105" t="s">
        <v>11</v>
      </c>
      <c r="D81" s="106">
        <f>E81</f>
        <v>15434.5</v>
      </c>
      <c r="E81" s="106">
        <v>15434.5</v>
      </c>
    </row>
    <row r="82" spans="1:7" x14ac:dyDescent="0.25">
      <c r="A82" s="223" t="s">
        <v>77</v>
      </c>
      <c r="B82" s="224"/>
      <c r="C82" s="224"/>
      <c r="D82" s="225"/>
      <c r="E82" s="175"/>
    </row>
    <row r="83" spans="1:7" ht="15" customHeight="1" x14ac:dyDescent="0.25">
      <c r="A83" s="173" t="s">
        <v>78</v>
      </c>
      <c r="B83" s="174" t="s">
        <v>227</v>
      </c>
      <c r="C83" s="105" t="s">
        <v>11</v>
      </c>
      <c r="D83" s="106">
        <f>E83</f>
        <v>43200</v>
      </c>
      <c r="E83" s="106">
        <v>43200</v>
      </c>
    </row>
    <row r="84" spans="1:7" ht="32.25" customHeight="1" x14ac:dyDescent="0.25">
      <c r="A84" s="223" t="s">
        <v>319</v>
      </c>
      <c r="B84" s="224"/>
      <c r="C84" s="224"/>
      <c r="D84" s="225"/>
      <c r="E84" s="175"/>
    </row>
    <row r="85" spans="1:7" ht="16.5" customHeight="1" thickBot="1" x14ac:dyDescent="0.3">
      <c r="A85" s="173" t="s">
        <v>137</v>
      </c>
      <c r="B85" s="174" t="s">
        <v>22</v>
      </c>
      <c r="C85" s="105" t="s">
        <v>11</v>
      </c>
      <c r="D85" s="106">
        <f>E85</f>
        <v>1600</v>
      </c>
      <c r="E85" s="106">
        <v>1600</v>
      </c>
    </row>
    <row r="86" spans="1:7" ht="33.75" customHeight="1" x14ac:dyDescent="0.25">
      <c r="A86" s="173" t="s">
        <v>320</v>
      </c>
      <c r="B86" s="174" t="s">
        <v>22</v>
      </c>
      <c r="C86" s="105" t="s">
        <v>11</v>
      </c>
      <c r="D86" s="106">
        <f>E86</f>
        <v>2751.17</v>
      </c>
      <c r="E86" s="106">
        <v>2751.17</v>
      </c>
      <c r="F86" s="172">
        <f>SUM(E15:E86)</f>
        <v>853827.85000000009</v>
      </c>
      <c r="G86" s="168" t="s">
        <v>357</v>
      </c>
    </row>
    <row r="87" spans="1:7" s="1" customFormat="1" ht="14.25" x14ac:dyDescent="0.2">
      <c r="A87" s="35" t="s">
        <v>10</v>
      </c>
      <c r="B87" s="156"/>
      <c r="C87" s="156"/>
      <c r="D87" s="156"/>
      <c r="E87" s="157"/>
    </row>
    <row r="88" spans="1:7" s="1" customFormat="1" x14ac:dyDescent="0.2">
      <c r="A88" s="36" t="s">
        <v>68</v>
      </c>
      <c r="B88" s="158" t="s">
        <v>21</v>
      </c>
      <c r="C88" s="158" t="s">
        <v>11</v>
      </c>
      <c r="D88" s="158">
        <f>E88</f>
        <v>85382.785000000018</v>
      </c>
      <c r="E88" s="159">
        <f>SUM(E15:E86)*10%</f>
        <v>85382.785000000018</v>
      </c>
    </row>
    <row r="89" spans="1:7" x14ac:dyDescent="0.25">
      <c r="A89" s="226" t="s">
        <v>24</v>
      </c>
      <c r="B89" s="227"/>
      <c r="C89" s="227"/>
      <c r="D89" s="228"/>
      <c r="E89" s="161">
        <f>F86+E88</f>
        <v>939210.63500000013</v>
      </c>
    </row>
    <row r="90" spans="1:7" x14ac:dyDescent="0.25">
      <c r="A90" s="171"/>
      <c r="B90" s="171"/>
      <c r="C90" s="171"/>
      <c r="D90" s="171"/>
      <c r="E90" s="171"/>
    </row>
    <row r="91" spans="1:7" x14ac:dyDescent="0.25">
      <c r="A91" s="219"/>
      <c r="B91" s="219"/>
      <c r="C91" s="219"/>
      <c r="D91" s="219"/>
      <c r="E91" s="219"/>
    </row>
    <row r="92" spans="1:7" s="182" customFormat="1" ht="21.75" customHeight="1" x14ac:dyDescent="0.25">
      <c r="A92" s="222" t="s">
        <v>359</v>
      </c>
      <c r="B92" s="222"/>
      <c r="C92" s="222"/>
      <c r="D92" s="222"/>
      <c r="E92" s="180">
        <f>E89</f>
        <v>939210.63500000013</v>
      </c>
      <c r="F92" s="181"/>
    </row>
    <row r="93" spans="1:7" s="182" customFormat="1" ht="20.25" customHeight="1" x14ac:dyDescent="0.25">
      <c r="A93" s="231" t="s">
        <v>363</v>
      </c>
      <c r="B93" s="231"/>
      <c r="C93" s="231"/>
      <c r="D93" s="231"/>
      <c r="E93" s="231"/>
      <c r="F93" s="183"/>
    </row>
    <row r="94" spans="1:7" s="182" customFormat="1" ht="24.75" customHeight="1" x14ac:dyDescent="0.25">
      <c r="A94" s="222" t="s">
        <v>280</v>
      </c>
      <c r="B94" s="222"/>
      <c r="C94" s="222"/>
      <c r="D94" s="222"/>
      <c r="E94" s="222"/>
      <c r="F94" s="184"/>
    </row>
    <row r="95" spans="1:7" s="182" customFormat="1" ht="24" customHeight="1" x14ac:dyDescent="0.25">
      <c r="A95" s="222" t="s">
        <v>281</v>
      </c>
      <c r="B95" s="222"/>
      <c r="C95" s="222"/>
      <c r="D95" s="222"/>
      <c r="E95" s="222"/>
      <c r="F95" s="184"/>
    </row>
    <row r="96" spans="1:7" s="182" customFormat="1" ht="30.75" customHeight="1" x14ac:dyDescent="0.25">
      <c r="A96" s="222" t="s">
        <v>282</v>
      </c>
      <c r="B96" s="222"/>
      <c r="C96" s="222"/>
      <c r="D96" s="222"/>
      <c r="E96" s="222"/>
      <c r="F96" s="184"/>
    </row>
    <row r="97" spans="1:6" s="182" customFormat="1" ht="24.75" customHeight="1" x14ac:dyDescent="0.25">
      <c r="A97" s="222" t="s">
        <v>358</v>
      </c>
      <c r="B97" s="222"/>
      <c r="C97" s="222"/>
      <c r="D97" s="222"/>
      <c r="E97" s="222"/>
      <c r="F97" s="184"/>
    </row>
    <row r="98" spans="1:6" ht="18.75" customHeight="1" x14ac:dyDescent="0.25">
      <c r="A98" s="171" t="s">
        <v>283</v>
      </c>
      <c r="B98" s="171"/>
      <c r="C98" s="171"/>
      <c r="D98" s="171"/>
      <c r="E98" s="171"/>
    </row>
    <row r="99" spans="1:6" ht="37.5" customHeight="1" x14ac:dyDescent="0.25">
      <c r="A99" s="171" t="s">
        <v>360</v>
      </c>
      <c r="B99" s="171"/>
      <c r="C99" s="171"/>
      <c r="D99" s="171"/>
      <c r="E99" s="171"/>
    </row>
    <row r="100" spans="1:6" ht="10.5" customHeight="1" x14ac:dyDescent="0.25">
      <c r="B100" s="171"/>
      <c r="C100" s="171"/>
      <c r="D100" s="171" t="s">
        <v>26</v>
      </c>
      <c r="E100" s="171"/>
    </row>
    <row r="101" spans="1:6" x14ac:dyDescent="0.25">
      <c r="A101" s="219"/>
      <c r="B101" s="219"/>
      <c r="C101" s="219"/>
      <c r="D101" s="219"/>
      <c r="E101" s="219"/>
    </row>
    <row r="102" spans="1:6" x14ac:dyDescent="0.25">
      <c r="A102" s="219" t="s">
        <v>284</v>
      </c>
      <c r="B102" s="219"/>
      <c r="C102" s="219"/>
      <c r="D102" s="219"/>
      <c r="E102" s="219"/>
    </row>
    <row r="103" spans="1:6" ht="10.5" customHeight="1" x14ac:dyDescent="0.25">
      <c r="B103" s="219"/>
      <c r="C103" s="219"/>
      <c r="D103" s="219" t="s">
        <v>26</v>
      </c>
      <c r="E103" s="219"/>
    </row>
    <row r="104" spans="1:6" ht="20.25" customHeight="1" x14ac:dyDescent="0.25">
      <c r="A104" s="219"/>
      <c r="B104" s="219"/>
      <c r="C104" s="219"/>
      <c r="D104" s="219"/>
      <c r="E104" s="219"/>
    </row>
  </sheetData>
  <mergeCells count="34">
    <mergeCell ref="A4:D4"/>
    <mergeCell ref="A5:E5"/>
    <mergeCell ref="A6:E6"/>
    <mergeCell ref="A7:E7"/>
    <mergeCell ref="A80:D80"/>
    <mergeCell ref="A53:D53"/>
    <mergeCell ref="A16:D16"/>
    <mergeCell ref="A14:D14"/>
    <mergeCell ref="A8:E8"/>
    <mergeCell ref="A9:E9"/>
    <mergeCell ref="A10:E10"/>
    <mergeCell ref="A11:E11"/>
    <mergeCell ref="A12:E12"/>
    <mergeCell ref="A92:D92"/>
    <mergeCell ref="A93:E93"/>
    <mergeCell ref="A94:E94"/>
    <mergeCell ref="A82:D82"/>
    <mergeCell ref="A84:D84"/>
    <mergeCell ref="A104:E104"/>
    <mergeCell ref="A1:E1"/>
    <mergeCell ref="A95:E95"/>
    <mergeCell ref="A96:E96"/>
    <mergeCell ref="A97:E97"/>
    <mergeCell ref="A101:E101"/>
    <mergeCell ref="A102:E102"/>
    <mergeCell ref="B103:C103"/>
    <mergeCell ref="D103:E103"/>
    <mergeCell ref="A2:D2"/>
    <mergeCell ref="A3:D3"/>
    <mergeCell ref="A27:D27"/>
    <mergeCell ref="A21:D21"/>
    <mergeCell ref="A19:D19"/>
    <mergeCell ref="A91:E91"/>
    <mergeCell ref="A89:D89"/>
  </mergeCells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2022-04-08T14:38:43Z</dcterms:modified>
</cp:coreProperties>
</file>