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405" windowWidth="16500" windowHeight="11385" firstSheet="2" activeTab="8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3" sheetId="3" r:id="rId6"/>
    <sheet name="2020" sheetId="7" r:id="rId7"/>
    <sheet name="Лист1" sheetId="8" r:id="rId8"/>
    <sheet name="2021" sheetId="9" r:id="rId9"/>
    <sheet name="акт21" sheetId="10" r:id="rId10"/>
  </sheets>
  <externalReferences>
    <externalReference r:id="rId11"/>
  </externalReferences>
  <definedNames>
    <definedName name="_xlnm.Print_Area" localSheetId="2">'2018'!$A$1:$F$30</definedName>
    <definedName name="_xlnm.Print_Area" localSheetId="4">'2019'!$A$1:$F$30</definedName>
    <definedName name="_xlnm.Print_Area" localSheetId="6">'2020'!$A$1:$F$30</definedName>
    <definedName name="_xlnm.Print_Area" localSheetId="8">'2021'!$A$1:$F$30</definedName>
    <definedName name="_xlnm.Print_Area" localSheetId="0">Акт!$A$1:$E$93</definedName>
    <definedName name="_xlnm.Print_Area" localSheetId="3">'Акт (2)'!$A$1:$E$122</definedName>
    <definedName name="_xlnm.Print_Area" localSheetId="9">акт21!$A$3:$E$103</definedName>
    <definedName name="_xlnm.Print_Area" localSheetId="1">Бюджет!$A$1:$D$38</definedName>
    <definedName name="_xlnm.Print_Area" localSheetId="7">Лист1!$A$3:$E$97</definedName>
    <definedName name="_xlnm.Print_Area" localSheetId="5">Лист3!$A$3:$E$120</definedName>
  </definedNames>
  <calcPr calcId="145621"/>
</workbook>
</file>

<file path=xl/calcChain.xml><?xml version="1.0" encoding="utf-8"?>
<calcChain xmlns="http://schemas.openxmlformats.org/spreadsheetml/2006/main">
  <c r="E61" i="10" l="1"/>
  <c r="E75" i="10"/>
  <c r="B75" i="10"/>
  <c r="E70" i="10"/>
  <c r="B70" i="10"/>
  <c r="E45" i="10"/>
  <c r="B45" i="10"/>
  <c r="E44" i="10"/>
  <c r="B44" i="10"/>
  <c r="D23" i="10"/>
  <c r="E22" i="10"/>
  <c r="E21" i="10"/>
  <c r="A92" i="10"/>
  <c r="E87" i="10" l="1"/>
  <c r="D87" i="10" s="1"/>
  <c r="D36" i="10"/>
  <c r="D35" i="10"/>
  <c r="D34" i="10"/>
  <c r="D33" i="10"/>
  <c r="D32" i="10"/>
  <c r="D31" i="10"/>
  <c r="D30" i="10"/>
  <c r="D29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4" i="10"/>
  <c r="D43" i="10"/>
  <c r="D42" i="10"/>
  <c r="D41" i="10"/>
  <c r="D40" i="10"/>
  <c r="D39" i="10"/>
  <c r="D38" i="10"/>
  <c r="D37" i="10"/>
  <c r="D76" i="10"/>
  <c r="D75" i="10"/>
  <c r="D74" i="10"/>
  <c r="D73" i="10"/>
  <c r="D72" i="10"/>
  <c r="D71" i="10"/>
  <c r="D45" i="10"/>
  <c r="D70" i="10"/>
  <c r="D69" i="10"/>
  <c r="D68" i="10"/>
  <c r="D67" i="10"/>
  <c r="D66" i="10"/>
  <c r="D65" i="10"/>
  <c r="D64" i="10"/>
  <c r="D63" i="10"/>
  <c r="D62" i="10"/>
  <c r="D61" i="10"/>
  <c r="D77" i="10"/>
  <c r="D85" i="10"/>
  <c r="D83" i="10"/>
  <c r="D81" i="10"/>
  <c r="D79" i="10"/>
  <c r="D27" i="10"/>
  <c r="D25" i="10"/>
  <c r="D22" i="10"/>
  <c r="D21" i="10"/>
  <c r="D20" i="10"/>
  <c r="D19" i="10"/>
  <c r="F85" i="10"/>
  <c r="F18" i="9"/>
  <c r="F14" i="9"/>
  <c r="E88" i="10" l="1"/>
  <c r="E91" i="10" s="1"/>
  <c r="F23" i="9" s="1"/>
  <c r="F25" i="9"/>
  <c r="F22" i="9"/>
  <c r="H25" i="7"/>
  <c r="D74" i="8"/>
  <c r="D76" i="8"/>
  <c r="D77" i="8"/>
  <c r="D79" i="8"/>
  <c r="D72" i="8"/>
  <c r="D68" i="8"/>
  <c r="D58" i="8"/>
  <c r="D57" i="8"/>
  <c r="D51" i="8"/>
  <c r="D36" i="8"/>
  <c r="D34" i="8"/>
  <c r="D35" i="8"/>
  <c r="D37" i="8"/>
  <c r="D38" i="8"/>
  <c r="D39" i="8"/>
  <c r="D40" i="8"/>
  <c r="D41" i="8"/>
  <c r="D42" i="8"/>
  <c r="D43" i="8"/>
  <c r="D44" i="8"/>
  <c r="D45" i="8"/>
  <c r="D46" i="8"/>
  <c r="D47" i="8"/>
  <c r="D48" i="8"/>
  <c r="D49" i="8"/>
  <c r="D50" i="8"/>
  <c r="D52" i="8"/>
  <c r="D53" i="8"/>
  <c r="D54" i="8"/>
  <c r="D55" i="8"/>
  <c r="D59" i="8"/>
  <c r="D60" i="8"/>
  <c r="D61" i="8"/>
  <c r="D62" i="8"/>
  <c r="D63" i="8"/>
  <c r="D64" i="8"/>
  <c r="D65" i="8"/>
  <c r="D66" i="8"/>
  <c r="D67" i="8"/>
  <c r="D69" i="8"/>
  <c r="D70" i="8"/>
  <c r="D33" i="8"/>
  <c r="D20" i="8"/>
  <c r="D21" i="8"/>
  <c r="D22" i="8"/>
  <c r="D23" i="8"/>
  <c r="D24" i="8"/>
  <c r="D25" i="8"/>
  <c r="D26" i="8"/>
  <c r="D27" i="8"/>
  <c r="D29" i="8"/>
  <c r="D31" i="8"/>
  <c r="D19" i="8"/>
  <c r="F24" i="9" l="1"/>
  <c r="E81" i="8"/>
  <c r="D81" i="8" s="1"/>
  <c r="E82" i="8" l="1"/>
  <c r="F23" i="7" s="1"/>
  <c r="F19" i="7"/>
  <c r="F15" i="7"/>
  <c r="F14" i="7" s="1"/>
  <c r="F18" i="7"/>
  <c r="F22" i="7" s="1"/>
  <c r="F24" i="7" l="1"/>
  <c r="F25" i="7"/>
  <c r="F19" i="6"/>
  <c r="F15" i="6"/>
  <c r="E107" i="3"/>
  <c r="D107" i="3" s="1"/>
  <c r="D99" i="3"/>
  <c r="D101" i="3"/>
  <c r="D103" i="3"/>
  <c r="D104" i="3"/>
  <c r="D105" i="3"/>
  <c r="D97" i="3"/>
  <c r="D86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7" i="3"/>
  <c r="D88" i="3"/>
  <c r="D89" i="3"/>
  <c r="D90" i="3"/>
  <c r="D91" i="3"/>
  <c r="D92" i="3"/>
  <c r="D93" i="3"/>
  <c r="D94" i="3"/>
  <c r="D95" i="3"/>
  <c r="D31" i="3"/>
  <c r="D19" i="3"/>
  <c r="D20" i="3"/>
  <c r="D21" i="3"/>
  <c r="D22" i="3"/>
  <c r="D24" i="3"/>
  <c r="D26" i="3"/>
  <c r="D28" i="3"/>
  <c r="D29" i="3"/>
  <c r="D18" i="3"/>
  <c r="F18" i="6"/>
  <c r="F22" i="6" s="1"/>
  <c r="F14" i="6"/>
  <c r="F25" i="6" l="1"/>
  <c r="E108" i="3"/>
  <c r="F23" i="6" s="1"/>
  <c r="F24" i="6" s="1"/>
  <c r="D101" i="5"/>
  <c r="D103" i="5"/>
  <c r="D104" i="5"/>
  <c r="D99" i="5"/>
  <c r="D86" i="5"/>
  <c r="D61" i="5"/>
  <c r="D59" i="5"/>
  <c r="D51" i="5"/>
  <c r="E20" i="5"/>
  <c r="D20" i="5" s="1"/>
  <c r="D18" i="5"/>
  <c r="D16" i="5"/>
  <c r="D14" i="5"/>
  <c r="D12" i="5"/>
  <c r="D9" i="5"/>
  <c r="D7" i="5"/>
  <c r="D1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3" i="5"/>
  <c r="D44" i="5"/>
  <c r="D45" i="5"/>
  <c r="D46" i="5"/>
  <c r="D47" i="5"/>
  <c r="D48" i="5"/>
  <c r="D49" i="5"/>
  <c r="D50" i="5"/>
  <c r="D52" i="5"/>
  <c r="D53" i="5"/>
  <c r="D54" i="5"/>
  <c r="D55" i="5"/>
  <c r="D56" i="5"/>
  <c r="D57" i="5"/>
  <c r="D63" i="5"/>
  <c r="D64" i="5"/>
  <c r="D65" i="5"/>
  <c r="D66" i="5"/>
  <c r="D68" i="5"/>
  <c r="D69" i="5"/>
  <c r="D70" i="5"/>
  <c r="D71" i="5"/>
  <c r="D72" i="5"/>
  <c r="D73" i="5"/>
  <c r="D74" i="5"/>
  <c r="D75" i="5"/>
  <c r="D76" i="5"/>
  <c r="D77" i="5"/>
  <c r="D78" i="5"/>
  <c r="D79" i="5"/>
  <c r="D80" i="5"/>
  <c r="D81" i="5"/>
  <c r="D82" i="5"/>
  <c r="D83" i="5"/>
  <c r="D84" i="5"/>
  <c r="D85" i="5"/>
  <c r="D87" i="5"/>
  <c r="D88" i="5"/>
  <c r="D89" i="5"/>
  <c r="D90" i="5"/>
  <c r="D91" i="5"/>
  <c r="D92" i="5"/>
  <c r="D93" i="5"/>
  <c r="D94" i="5"/>
  <c r="D95" i="5"/>
  <c r="D96" i="5"/>
  <c r="D97" i="5"/>
  <c r="D10" i="5"/>
  <c r="E106" i="5" l="1"/>
  <c r="E107" i="5" s="1"/>
  <c r="F23" i="4" s="1"/>
  <c r="D106" i="5" l="1"/>
  <c r="F15" i="4"/>
  <c r="F18" i="4"/>
  <c r="F22" i="4" s="1"/>
  <c r="F24" i="4" s="1"/>
  <c r="F14" i="4"/>
  <c r="F25" i="4" l="1"/>
  <c r="E78" i="1"/>
  <c r="B30" i="2" l="1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D10" i="1"/>
  <c r="C31" i="2"/>
  <c r="D31" i="2"/>
  <c r="E32" i="2" l="1"/>
  <c r="B31" i="2"/>
  <c r="D77" i="1"/>
  <c r="D75" i="1"/>
  <c r="D73" i="1"/>
  <c r="D71" i="1"/>
  <c r="D69" i="1"/>
  <c r="D67" i="1"/>
  <c r="D66" i="1"/>
  <c r="D65" i="1"/>
  <c r="D64" i="1"/>
  <c r="D63" i="1"/>
  <c r="D62" i="1"/>
  <c r="D61" i="1"/>
  <c r="D60" i="1"/>
  <c r="D59" i="1"/>
  <c r="D58" i="1"/>
  <c r="D57" i="1"/>
  <c r="D55" i="1"/>
  <c r="D54" i="1"/>
  <c r="D53" i="1"/>
  <c r="D52" i="1"/>
  <c r="D51" i="1"/>
  <c r="D50" i="1"/>
  <c r="D48" i="1"/>
  <c r="D46" i="1"/>
  <c r="D45" i="1"/>
  <c r="D44" i="1"/>
  <c r="D43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2" i="1"/>
  <c r="D20" i="1"/>
  <c r="D19" i="1"/>
  <c r="D18" i="1"/>
  <c r="D17" i="1"/>
  <c r="D15" i="1"/>
  <c r="D13" i="1"/>
  <c r="D12" i="1"/>
  <c r="D11" i="1"/>
  <c r="D9" i="1"/>
  <c r="D7" i="1"/>
</calcChain>
</file>

<file path=xl/sharedStrings.xml><?xml version="1.0" encoding="utf-8"?>
<sst xmlns="http://schemas.openxmlformats.org/spreadsheetml/2006/main" count="1164" uniqueCount="389">
  <si>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</si>
  <si>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</si>
  <si>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</si>
  <si>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</si>
  <si>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</si>
  <si>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</si>
  <si>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</si>
  <si>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</si>
  <si>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</si>
  <si>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</si>
  <si>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</si>
  <si>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</si>
  <si>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</si>
  <si>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</si>
  <si>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 здание</t>
  </si>
  <si>
    <t>100 м</t>
  </si>
  <si>
    <t>1000 м2</t>
  </si>
  <si>
    <t>100 шт.</t>
  </si>
  <si>
    <t>узел</t>
  </si>
  <si>
    <t>1 ИТП</t>
  </si>
  <si>
    <t xml:space="preserve"> </t>
  </si>
  <si>
    <t>Ежедневно</t>
  </si>
  <si>
    <t>По факту</t>
  </si>
  <si>
    <t>Еженедельно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</si>
  <si>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</si>
  <si>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</si>
  <si>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</si>
  <si>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</si>
  <si>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</si>
  <si>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</si>
  <si>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</si>
  <si>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</si>
  <si>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</si>
  <si>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</si>
  <si>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</si>
  <si>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</si>
  <si>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</si>
  <si>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</si>
  <si>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 текущий ремонт электрооборудования  жилых домов</t>
  </si>
  <si>
    <t>Обслуживание инженерного оборудования</t>
  </si>
  <si>
    <t>Обслуживание конструктивных элементов</t>
  </si>
  <si>
    <t>Текущий ремонт инженерного оборудования</t>
  </si>
  <si>
    <t>Транспортные расходы</t>
  </si>
  <si>
    <t>Уборка лестничных клеток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</si>
  <si>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</si>
  <si>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</si>
  <si>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</si>
  <si>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</si>
  <si>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</si>
  <si>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</si>
  <si>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</si>
  <si>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</si>
  <si>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</si>
  <si>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Вывоз и утилизация ТКО, в т.ч. крупногабаритного мусора</t>
  </si>
  <si>
    <t xml:space="preserve">     Аварийное обслуживание</t>
  </si>
  <si>
    <t xml:space="preserve">     Выкашивание газонов</t>
  </si>
  <si>
    <t xml:space="preserve">     Услуги  по вывозу и утилизации ТБО, в т.ч. крупногабаритного мусора</t>
  </si>
  <si>
    <t xml:space="preserve">     Обслуживание и текущий ремонт электрооборудования жилых домов</t>
  </si>
  <si>
    <t xml:space="preserve">     Запуск системы отопления.</t>
  </si>
  <si>
    <t xml:space="preserve">     Осмотр СТО в чердачных и подвальных помещениях (весенний и осенний)</t>
  </si>
  <si>
    <t xml:space="preserve">     Осмотр, РХВ замеры</t>
  </si>
  <si>
    <t xml:space="preserve">     Отключение системы отопления (консервация) - прим.</t>
  </si>
  <si>
    <t xml:space="preserve">     Перевод отопления с подачи на обратку или с обратки на подачу</t>
  </si>
  <si>
    <t xml:space="preserve">     Регулировка балансировочного клапана</t>
  </si>
  <si>
    <t xml:space="preserve">     Сдача ИТП представителю энергоснабжающей организации, составление акта</t>
  </si>
  <si>
    <t xml:space="preserve">     Снятие и запись замера в наряде (ИТП,РХВ)</t>
  </si>
  <si>
    <t xml:space="preserve">     Осмотр кровли, чердака, подъездов, подвального помещения - весенний осмотр</t>
  </si>
  <si>
    <t>1 м 2 основания</t>
  </si>
  <si>
    <t xml:space="preserve">     Очистка фильтра от накипи (отложений)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</si>
  <si>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</si>
  <si>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</si>
  <si>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</si>
  <si>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>Долг за выполненные работы на 01.01.2017 г.</t>
  </si>
  <si>
    <t xml:space="preserve">     Уборка л/клеток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</si>
  <si>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</si>
  <si>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</si>
  <si>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 xml:space="preserve">     Осмотр СТО</t>
  </si>
  <si>
    <t>100 квартир</t>
  </si>
  <si>
    <t xml:space="preserve">     Очистка канализационной сети: внутренней</t>
  </si>
  <si>
    <t xml:space="preserve">     Очистка желобов от мусора: вручную (при расчете 1 кг. мусора = 3 м 1 желоба)</t>
  </si>
  <si>
    <t>м</t>
  </si>
  <si>
    <t>Обслуживание ОДПУ</t>
  </si>
  <si>
    <t xml:space="preserve">     Техническое обслуживание ОДПУ</t>
  </si>
  <si>
    <t>1 смеситель</t>
  </si>
  <si>
    <t>Текущий ремонт конструктивных элементов жилых зданий</t>
  </si>
  <si>
    <t xml:space="preserve">     Постановка заклепок в местах соединения труб</t>
  </si>
  <si>
    <t>100 м2</t>
  </si>
  <si>
    <t>100 приборов</t>
  </si>
  <si>
    <t>Ежемесячно</t>
  </si>
  <si>
    <t>Аренда общего имущества МКД</t>
  </si>
  <si>
    <t>ГВС на содержание общ. имущества</t>
  </si>
  <si>
    <t>Обслуживание ВДГО</t>
  </si>
  <si>
    <t>Отведение сточных вод на содержание общ. им-ва</t>
  </si>
  <si>
    <t>ХВС на содержание общ. имущества</t>
  </si>
  <si>
    <t>Электрическая энергия на содержание общ. имущества</t>
  </si>
  <si>
    <t>Коммунальные ресурсы на содержание общ. имущества МКД</t>
  </si>
  <si>
    <t>Уборка чердаков и подвалов</t>
  </si>
  <si>
    <t xml:space="preserve">     ГВС на содержание общ. имущества</t>
  </si>
  <si>
    <t xml:space="preserve">     Отведение сточных вод на содержание общ. имущества</t>
  </si>
  <si>
    <t xml:space="preserve">     ХВС на содержание общ. имущества</t>
  </si>
  <si>
    <t xml:space="preserve">     Электрическая энергия на содержание общ. имущества</t>
  </si>
  <si>
    <t xml:space="preserve">     Опрессовка ТУ диаметром: до 100 мм</t>
  </si>
  <si>
    <t xml:space="preserve">     Подготовка элеваторного узла Д-80 к зиме</t>
  </si>
  <si>
    <t xml:space="preserve">     Очистка кровли от снега толщ. 10 см, сбивание сосулей</t>
  </si>
  <si>
    <t xml:space="preserve">     Смена стекол в деревянных переплетах при площади стекла  до: 0,25 м</t>
  </si>
  <si>
    <t xml:space="preserve">     Очистка чердаков и подвалов</t>
  </si>
  <si>
    <t>По нормативу</t>
  </si>
  <si>
    <t xml:space="preserve">     Ремонт смесителя без душа, без снятия с места замена кран-буксы</t>
  </si>
  <si>
    <t>1 участок</t>
  </si>
  <si>
    <t xml:space="preserve">     Окраска масляными составами поручня Д-32: стальных за 1 раз</t>
  </si>
  <si>
    <t xml:space="preserve">     Уплотнение сгонов с применением льняной пряди или асбестового шнура (без разборки сгонов)</t>
  </si>
  <si>
    <t>1 соединение</t>
  </si>
  <si>
    <t>АКТ № 107/14-2017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</si>
  <si>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14 квартала 107.</t>
  </si>
  <si>
    <t xml:space="preserve">     Разделка древесины мягких пород, полученной от валки леса, диам. стволов: до 20 см</t>
  </si>
  <si>
    <t xml:space="preserve">     Ремонт металлических ограждений: средний</t>
  </si>
  <si>
    <t xml:space="preserve">     Запуск потока воды: отопление, ГВС</t>
  </si>
  <si>
    <t>1 узел</t>
  </si>
  <si>
    <t xml:space="preserve">     Осмотр подвальных помещений (засоры, подпоры) прим.</t>
  </si>
  <si>
    <t xml:space="preserve">     Перекрытие потока воды: отопление, ГВС</t>
  </si>
  <si>
    <t xml:space="preserve">     Промывка трубопровода системы отопления</t>
  </si>
  <si>
    <t>м3</t>
  </si>
  <si>
    <t xml:space="preserve">     Демонтаж-монтаж: водомеров диаметром до 65 мм</t>
  </si>
  <si>
    <t xml:space="preserve">     Замена крестовины Д-20</t>
  </si>
  <si>
    <t xml:space="preserve">     Переустановка маховичка вентильной головки или ручки переключателя на смесителе</t>
  </si>
  <si>
    <t xml:space="preserve">     Смена внутренних трубопроводов из стальных труб д. до 32 мм</t>
  </si>
  <si>
    <t xml:space="preserve">     Смена отдельных участков трубопроводов из стальных водогазопроводных неоцинкованных труб д-м: 32 мм</t>
  </si>
  <si>
    <t xml:space="preserve">     Демонтаж-монтаж створки оконного переплета</t>
  </si>
  <si>
    <t>1 створка</t>
  </si>
  <si>
    <t xml:space="preserve">     Масляная окраска металлических поверхностей: труб диаметром менее 50 мм, кол-во окрасок 2</t>
  </si>
  <si>
    <t xml:space="preserve">     Перестилка (демонтаж-монтаж) дощатых полов</t>
  </si>
  <si>
    <t xml:space="preserve">     Разборка покрытий полов: из ДВП, фанеры</t>
  </si>
  <si>
    <t xml:space="preserve">     Смена частей водосточных труб: отливов (отметов)</t>
  </si>
  <si>
    <t xml:space="preserve">     Смена частей водосточных труб: прямых звеньев с земли, лестниц или подмостей</t>
  </si>
  <si>
    <t xml:space="preserve">     Снятие оконных переплетов: неостекленных</t>
  </si>
  <si>
    <t xml:space="preserve">     Установка оконных переплетов: глухих</t>
  </si>
  <si>
    <t xml:space="preserve">     Устройство основания под покрытие пола: из ДВП в один слой площадью до 20 м2</t>
  </si>
  <si>
    <t xml:space="preserve">     Устройство перильного ограждения крыльца дл. 2,5 м Д-25</t>
  </si>
  <si>
    <t>Отчет по бюджету №107/14-2017</t>
  </si>
  <si>
    <t>Задолженность по оплате за содержание и текущий ремонт на 01.01.2018 г. -  255 718,92 руб.</t>
  </si>
  <si>
    <t xml:space="preserve">     Завоз песка и земли</t>
  </si>
  <si>
    <t>Долг за выполненные работы (доходы за минусом расходов) на  01.01.2018 г. -  74 303,54 руб.</t>
  </si>
  <si>
    <t>на общую сумму 451 264,66 руб. (Четыреста пятьдесят одна тысяча двести шестьдесят четыре рубля 66 копеек).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</si>
  <si>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</si>
  <si>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</si>
  <si>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</si>
  <si>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</si>
  <si>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</si>
  <si>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</si>
  <si>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</si>
  <si>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</si>
  <si>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</si>
  <si>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</si>
  <si>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</si>
  <si>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</si>
  <si>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</si>
  <si>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</si>
  <si>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</si>
  <si>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</si>
  <si>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</si>
  <si>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</si>
  <si>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</si>
  <si>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</si>
  <si>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</si>
  <si>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</si>
  <si>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</si>
  <si>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</si>
  <si>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</si>
  <si>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</si>
  <si>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107/14-2018</t>
  </si>
  <si>
    <t xml:space="preserve">     Завоз песка, ПГС, щебня, земли</t>
  </si>
  <si>
    <t xml:space="preserve">     Окраска известковыми составами: по кирпичу и бетону (бордюр. столбики, столбы)</t>
  </si>
  <si>
    <t xml:space="preserve">     Разборка деревянных заборов: штакетных</t>
  </si>
  <si>
    <t xml:space="preserve">     Ремонт мусорной стоянки</t>
  </si>
  <si>
    <t xml:space="preserve">     Вывоз и утилизация ТКО, в т.ч. крупногабаритный мусор</t>
  </si>
  <si>
    <t xml:space="preserve">     Коммунальные ресурсы на содержание общего имущества МКД</t>
  </si>
  <si>
    <t>Обслуживание газового оборудования</t>
  </si>
  <si>
    <t xml:space="preserve">     Техобслуживание газового оборудования</t>
  </si>
  <si>
    <t>1 стояк</t>
  </si>
  <si>
    <t xml:space="preserve">     Осмотр выпусков канализации  (засоры, подпоры) прим.</t>
  </si>
  <si>
    <t xml:space="preserve">     Осмотр подвальных помещений и выпуска при подпоре</t>
  </si>
  <si>
    <t>1 осмотр</t>
  </si>
  <si>
    <t xml:space="preserve">     Осмотр, замеры, опломбировка ПУ Т/У с представителем</t>
  </si>
  <si>
    <t xml:space="preserve">     Осмотр, проверка работы приборов ИТП</t>
  </si>
  <si>
    <t xml:space="preserve">     Сдача ИТП представителю энергоснабжающей организации</t>
  </si>
  <si>
    <t xml:space="preserve">     Снятие замеров температуры ГВС</t>
  </si>
  <si>
    <t>1 замер</t>
  </si>
  <si>
    <t xml:space="preserve">     Установка отсечных вентилей Д-25</t>
  </si>
  <si>
    <t xml:space="preserve">     Закрытие подвальных окон и люков (прим)</t>
  </si>
  <si>
    <t>10 шт.</t>
  </si>
  <si>
    <t xml:space="preserve">     М. Ремонт слухового окна (пристрожка, укрепление)</t>
  </si>
  <si>
    <t xml:space="preserve">     Осмотр квартир</t>
  </si>
  <si>
    <t xml:space="preserve">     Осмотр кровли, чердака, подъездов, подвального помещения -подготовка к зиме</t>
  </si>
  <si>
    <t xml:space="preserve">     Очистка  кровли от снега, сбивание сосулей</t>
  </si>
  <si>
    <t xml:space="preserve">     Очистка желобов от мусора: вручную (при расчете 1 кг. мусора = 3 м 1 желоба) - в.</t>
  </si>
  <si>
    <t xml:space="preserve">     Очистка канализационного стояка от наледи</t>
  </si>
  <si>
    <t xml:space="preserve">     Очистка кровли от снега, сбивание сосулей</t>
  </si>
  <si>
    <t xml:space="preserve">     Плановые проверки вентиляционных каналов и оголовков</t>
  </si>
  <si>
    <t xml:space="preserve">     Проверка исправности канализационных вытяжек (по жалобе)</t>
  </si>
  <si>
    <t xml:space="preserve">     Проверка наличия тяги в ДВ и вент. каналах</t>
  </si>
  <si>
    <t xml:space="preserve">     Прочистка вентиляционных каналов</t>
  </si>
  <si>
    <t xml:space="preserve">     Смена дверных приборов: пружин</t>
  </si>
  <si>
    <t xml:space="preserve">     Укрепление дверных приборов: петли (шарниры), шпингалеты, ручки накладные</t>
  </si>
  <si>
    <t>Расходы на истребование задолженности по оплате жилых помещений</t>
  </si>
  <si>
    <t xml:space="preserve">     Истребование дебиторской задолженности</t>
  </si>
  <si>
    <t xml:space="preserve">     Демонтаж-монтаж клапанов обратных муфтовых д: 40, 50 мм (с ремонтом)</t>
  </si>
  <si>
    <t xml:space="preserve">     Осмотр замеры рамок холодной воды</t>
  </si>
  <si>
    <t>чел.-ч</t>
  </si>
  <si>
    <t xml:space="preserve">     Смена сгонов у трубопроводов диаметром: 25 мм</t>
  </si>
  <si>
    <t xml:space="preserve">     Демонтаж металл. крюков, табличек, кронштейнов и т.д.</t>
  </si>
  <si>
    <t xml:space="preserve">     Демонтаж-монтаж жалюзийных решеток</t>
  </si>
  <si>
    <t xml:space="preserve">     Демонтаж-монтаж частей канализационных вытяжек</t>
  </si>
  <si>
    <t xml:space="preserve">     Демонтаж-монтаж частей фановых труб</t>
  </si>
  <si>
    <t xml:space="preserve">     Заделка выбоин в цементных полах площадью до: 0,25 м2</t>
  </si>
  <si>
    <t>100 мест</t>
  </si>
  <si>
    <t xml:space="preserve">     Замена наличников с изготовлением</t>
  </si>
  <si>
    <t>1 м изделий</t>
  </si>
  <si>
    <t xml:space="preserve">     Зачистка деревянных поручней наждачной бумагой</t>
  </si>
  <si>
    <t xml:space="preserve">     Обрамление ступеней угловой сталью</t>
  </si>
  <si>
    <t>т</t>
  </si>
  <si>
    <t xml:space="preserve">     Окраска масляными составами  по дереву: доски объявления</t>
  </si>
  <si>
    <t xml:space="preserve">     Очистка поверхностей стен, дверей и т.д. от куржака</t>
  </si>
  <si>
    <t xml:space="preserve">     Перенавеска дверного полотна с подгонкой</t>
  </si>
  <si>
    <t xml:space="preserve">     Ремонт дверных коробок узких: в деревянных стенах без снятия полотен</t>
  </si>
  <si>
    <t>10 коробок</t>
  </si>
  <si>
    <t xml:space="preserve">     Ремонт дверных коробок укрепление</t>
  </si>
  <si>
    <t xml:space="preserve">     Ремонт дверных полотен (выдергивание гвоздей, подгонка, установка, укрепление притворной планки)</t>
  </si>
  <si>
    <t xml:space="preserve">     Ремонт и восстановление герметизации дверных и оконных проемов монтажной пеной</t>
  </si>
  <si>
    <t xml:space="preserve">     Ремонт кладки "Боровов" отдельными местами (5 кирпич.)</t>
  </si>
  <si>
    <t>1 м3</t>
  </si>
  <si>
    <t xml:space="preserve">     Ремонт отдельных мест покрытия из асбоцементных листов: обыкновенного профиля (мат. БУ)</t>
  </si>
  <si>
    <t xml:space="preserve">     Ремонт подъездов</t>
  </si>
  <si>
    <t xml:space="preserve">     Ремонт полотен чердачного люка: (выдергивание гвоздей, подгонка, укрепление)</t>
  </si>
  <si>
    <t xml:space="preserve">     Ремонт ступней: бетонных</t>
  </si>
  <si>
    <t>100 ступней</t>
  </si>
  <si>
    <t xml:space="preserve">     Смена: колен водосточных труб</t>
  </si>
  <si>
    <t xml:space="preserve">     Укрепление слаботочной эл. проводки</t>
  </si>
  <si>
    <t xml:space="preserve">     Установка аншлага</t>
  </si>
  <si>
    <t xml:space="preserve">     Установка досок объявлений с изготовлением</t>
  </si>
  <si>
    <t xml:space="preserve">     Установка и крепление наличников</t>
  </si>
  <si>
    <t xml:space="preserve">     Устройство и разборка неинвентарных лесов</t>
  </si>
  <si>
    <t xml:space="preserve">     Устройство новых почтовых ящиков</t>
  </si>
  <si>
    <t>1 блок, 4 секции</t>
  </si>
  <si>
    <t xml:space="preserve">     Услуги  по вывозу и утилизации листвы, веток, деревьев, скошенной травы , смета и др.</t>
  </si>
  <si>
    <t>АКТ № 107/14-2018</t>
  </si>
  <si>
    <t>"31" марта 2019 г.</t>
  </si>
  <si>
    <t>По смете</t>
  </si>
  <si>
    <t>По договору</t>
  </si>
  <si>
    <t>По тарифу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</si>
  <si>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</si>
  <si>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</si>
  <si>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Всего  за период с "01" января 2018 г. по "31"декабря 2018 г. выполнено работ (оказано услуг) на общую сумму 666 214.82 руб. (Шестьсот шестьдесят шесть тысяч двести четырнадцать рублей 82 копейки)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</si>
  <si>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</si>
  <si>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</si>
  <si>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</si>
  <si>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</si>
  <si>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</si>
  <si>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</si>
  <si>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</si>
  <si>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</si>
  <si>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</si>
  <si>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</si>
  <si>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</si>
  <si>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</si>
  <si>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</si>
  <si>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Вырезка сухих ветвей деревьев лиственных пород диаметр: до 350 мм при кол-ве срезанных ветвей  до 5</t>
  </si>
  <si>
    <t>1 дерево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</si>
  <si>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</si>
  <si>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</si>
  <si>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</si>
  <si>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>Изготовление ключей</t>
  </si>
  <si>
    <t xml:space="preserve">     Изготовление ключей</t>
  </si>
  <si>
    <t xml:space="preserve">     Диагностирование газового оборудования</t>
  </si>
  <si>
    <t>16 стояков</t>
  </si>
  <si>
    <t>Обслуживание и текущий ремонт инженерного оборудования</t>
  </si>
  <si>
    <t xml:space="preserve">     Демонтаж- монтаж сгонов на подцепке радиатора: 20мм (перемотка)</t>
  </si>
  <si>
    <t xml:space="preserve">     Регулировка температуры отопления в ИТП вентилями</t>
  </si>
  <si>
    <t xml:space="preserve">     Осмотр системы центрального отопления, устройств в чердачных и подвальных помещениях.</t>
  </si>
  <si>
    <t xml:space="preserve">     Переборка сборки диаметром: 20 мм</t>
  </si>
  <si>
    <t xml:space="preserve">     Подготовка элеваторного узла</t>
  </si>
  <si>
    <t xml:space="preserve">     Расконсервация системы отопления</t>
  </si>
  <si>
    <t xml:space="preserve">     Регулировка системы отопления</t>
  </si>
  <si>
    <t xml:space="preserve">     Сдача РХВ представителю водоканала, составление акта</t>
  </si>
  <si>
    <t xml:space="preserve">     Смена заглушек на обратный клапан АЭРАТОР диаметром: до 50 мм</t>
  </si>
  <si>
    <t>Обслуживание и текущий ремонт конструктивных элементов</t>
  </si>
  <si>
    <t xml:space="preserve">     Демонтаж дверных коробок</t>
  </si>
  <si>
    <t xml:space="preserve">     Заделка подвальных окон: (изовером, пенопропиленом и тд)</t>
  </si>
  <si>
    <t>10 м2</t>
  </si>
  <si>
    <t xml:space="preserve">     Монтаж аншлагов, стенда, вывески, доски объявления и т.д.</t>
  </si>
  <si>
    <t xml:space="preserve">     Окраска маслянными составами ранее окрашенных металлических покрытий дверей: за два раза с земли и л</t>
  </si>
  <si>
    <t xml:space="preserve">     Окраска масляными составами поручней и решеток перильного ограждения</t>
  </si>
  <si>
    <t xml:space="preserve">     Ремонт слухового окна с заменой брусков: с изготовлением элементов по размеру и профилю</t>
  </si>
  <si>
    <t xml:space="preserve">     Ремонт штукатурки лестничных маршей и площадок.</t>
  </si>
  <si>
    <t xml:space="preserve">     Ремонт штукатурки откосов внутри здания по камню и бетону цем-изв раствором:  прямолинейных</t>
  </si>
  <si>
    <t xml:space="preserve">     Смена дверных приборов: шпингалеты</t>
  </si>
  <si>
    <t xml:space="preserve">     Смена обделок из листовой стали поясков, сандриков, отливов, карнизов шириной до: 0,4 мм (вышка)</t>
  </si>
  <si>
    <t xml:space="preserve">     Смена: колен водосточных труб с вышки</t>
  </si>
  <si>
    <t xml:space="preserve">     Смена: прямых звеньев водосточных труб с автовышек</t>
  </si>
  <si>
    <t xml:space="preserve">     Установка оконных приборов: ручек, навесов</t>
  </si>
  <si>
    <t xml:space="preserve">     Устройство плинтусов: цементных</t>
  </si>
  <si>
    <t xml:space="preserve">     Осмотр кровли, чердака, люков</t>
  </si>
  <si>
    <t xml:space="preserve">     Осмотр подвального помещения, подъезда</t>
  </si>
  <si>
    <t xml:space="preserve">     Осмотр подъезда</t>
  </si>
  <si>
    <t xml:space="preserve">     Очистка  кровли от снега толщ. 10см, сбивание сосулей вышка</t>
  </si>
  <si>
    <t>1 м 1 основания</t>
  </si>
  <si>
    <t xml:space="preserve">     Очистка  кровли от снега, сбивание сосулей вышка</t>
  </si>
  <si>
    <t xml:space="preserve">     Проверка исправности канализационных вытяжек</t>
  </si>
  <si>
    <t>1 кв</t>
  </si>
  <si>
    <t xml:space="preserve">     Смена дверных приборов: навесного замка</t>
  </si>
  <si>
    <t xml:space="preserve">     Смена дверных приборов: накладка дверная</t>
  </si>
  <si>
    <t xml:space="preserve">     Смена оконных приборов: завертки форточные</t>
  </si>
  <si>
    <t xml:space="preserve">     Смена стекол в деревянных переплетах при площади стекла  до: 0,5 м</t>
  </si>
  <si>
    <t xml:space="preserve">     Смена ухватов для водосточных труб: в каменных стенах</t>
  </si>
  <si>
    <t>Текущий ремонт</t>
  </si>
  <si>
    <t xml:space="preserve">     Валка деревьев и обрезка</t>
  </si>
  <si>
    <t xml:space="preserve">     Ремонт подъезда</t>
  </si>
  <si>
    <t xml:space="preserve">     Ремонт тамбура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</si>
  <si>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</si>
  <si>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</si>
  <si>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</si>
  <si>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 xml:space="preserve">Исполнитель -           Директор ООО "ТРЭК", Плотников А.А. </t>
  </si>
  <si>
    <t>Заказчик -         ________________________________________   __________________________________</t>
  </si>
  <si>
    <t>АКТ № 107/14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</si>
  <si>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</si>
  <si>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По графику</t>
  </si>
  <si>
    <t>смета</t>
  </si>
  <si>
    <t>По плану</t>
  </si>
  <si>
    <t xml:space="preserve">           2. Всего за период с "01"января 2019 г. по "31"декября 2019 г. выполнено работ на общую сумму 621646.99 руб. (Шестьсот двадцать одна тысяча шестьсот сорок шесть рублей 99 копеек)</t>
  </si>
  <si>
    <t xml:space="preserve">                          _______________________________________      ____________________________________</t>
  </si>
  <si>
    <t>Отчет по бюджету № 107/14-2019</t>
  </si>
  <si>
    <t>Период: с 01.01.2019 по 31.12.2019 года.</t>
  </si>
  <si>
    <t>Отчет по бюджету № 107/14-2020</t>
  </si>
  <si>
    <t>Период: с 01.01.2020 по 31.12.2020 года.</t>
  </si>
  <si>
    <t>Переходящие остатки денежных средств за выполненные работы (на конец периода; + резерв, - долг)</t>
  </si>
  <si>
    <t>31 марта 2021 г.</t>
  </si>
  <si>
    <t xml:space="preserve">     Вывоз листвы и смета</t>
  </si>
  <si>
    <t xml:space="preserve">     Дезинфекция мест общего пользования МКД</t>
  </si>
  <si>
    <t xml:space="preserve">     Окраска известковыми составами: по кирпичу и бетону (бордюр. столбики, столбы) за 2019 год</t>
  </si>
  <si>
    <t xml:space="preserve">     Переустановка скамейки</t>
  </si>
  <si>
    <t xml:space="preserve">     Ремонт мусорного контейнера</t>
  </si>
  <si>
    <t xml:space="preserve">     Устройство скамейки со спинкой и с окраской</t>
  </si>
  <si>
    <t xml:space="preserve">     Врезка в трубопровод Д-50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</si>
  <si>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</si>
  <si>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</si>
  <si>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Проверка работ-ти запорной арматуры, устранение мелких неисправностей, проверка работы ПУ РХВ</t>
  </si>
  <si>
    <t xml:space="preserve">     Смена внутренних трубопроводов из стальных труб д. до 15мм</t>
  </si>
  <si>
    <t xml:space="preserve">     Установка заглушек на трубопроводах д. до 50мм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</si>
  <si>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</si>
  <si>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</si>
  <si>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Перекрытие потока воды: отопление, ГВС, ХВС</t>
  </si>
  <si>
    <t xml:space="preserve">     Погрузо-разгрузочные работы (кор-ка за 2019 год)</t>
  </si>
  <si>
    <t xml:space="preserve">     Установка оконных переплетов: створных</t>
  </si>
  <si>
    <t>100 створок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</si>
  <si>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</si>
  <si>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</si>
  <si>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 xml:space="preserve">           2. Всего за период с "01"января 2020 г. по "31"декабря 2020 г. выполнено работ на общую сумму 646654.78 руб. (Шестьсот сорок шесть тысяч шестьсот пятьдесят четыре рубля 78 копеек)</t>
  </si>
  <si>
    <t xml:space="preserve">                         ___________________________________________      ____________________________________</t>
  </si>
  <si>
    <t>31 марта 2022 г.</t>
  </si>
  <si>
    <t>Изготовление плана благоустройства</t>
  </si>
  <si>
    <t xml:space="preserve">     Изготовление плана благоустройства</t>
  </si>
  <si>
    <t xml:space="preserve">     Подчеканка раструбов канализационных труб диаметром: 101-125 мм</t>
  </si>
  <si>
    <t xml:space="preserve">     Смена вентилей и клапанов обратных муфтовых д. 15мм</t>
  </si>
  <si>
    <t xml:space="preserve">     Смена внутренних трубопроводов из стальных труб д. 15мм</t>
  </si>
  <si>
    <t xml:space="preserve">     Смена отдельных участков трубопроводов диаметром: 20 мм</t>
  </si>
  <si>
    <t xml:space="preserve">     Смена отдельных участков трубопроводов диаметром: 25 мм</t>
  </si>
  <si>
    <t xml:space="preserve">     Уплотнение сгонов без разборки.</t>
  </si>
  <si>
    <t xml:space="preserve">     Установка манометров</t>
  </si>
  <si>
    <t xml:space="preserve">     Установка термометра</t>
  </si>
  <si>
    <t>комплект</t>
  </si>
  <si>
    <t xml:space="preserve">     Осмотр и устранение мелких неисправностей на РХВ</t>
  </si>
  <si>
    <t xml:space="preserve">     Осмотр подъездов, подвального помещения, чердачного помещения - по жалобе</t>
  </si>
  <si>
    <t xml:space="preserve">     Осмотр СТО в чердачных и подвальных помещениях ФКР</t>
  </si>
  <si>
    <t xml:space="preserve">     Осмотр, проверка работы приборов ИТП, РХВ</t>
  </si>
  <si>
    <t xml:space="preserve">     Отключение системы отопления</t>
  </si>
  <si>
    <t xml:space="preserve">     Очистка чердачного перекрытия от шлака</t>
  </si>
  <si>
    <t xml:space="preserve">     Осмотр кровли, чердака, подъездов, подвального помещения -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</si>
  <si>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</si>
  <si>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</si>
  <si>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Очистка  кровли от снега толщ. 10см, сбивание сосулей</t>
  </si>
  <si>
    <t xml:space="preserve">     Проверка исправности вент. каналов, правильного расположения оголовков относ. крыши и наличия тяги</t>
  </si>
  <si>
    <t xml:space="preserve">     Заделка выбоин в цементных полах площадью до: 1,0 м2</t>
  </si>
  <si>
    <t xml:space="preserve">     Приготовление растворов вручную.</t>
  </si>
  <si>
    <t>338488.50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</si>
  <si>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</si>
  <si>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</si>
  <si>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</si>
  <si>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по бюджету № 107/14-2021</t>
  </si>
  <si>
    <t>Период: с 01.01.2021 по 31.12.2021 года.</t>
  </si>
  <si>
    <t>Отчет составил: экономист                                 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</si>
</sst>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р_._-;\-* #,##0.00_р_._-;_-* &quot;-&quot;??_р_._-;_-@_-"/>
    <numFmt numFmtId="165" formatCode="0.00;[Red]\-0.00"/>
    <numFmt numFmtId="166" formatCode="0;[Red]\-0"/>
    <numFmt numFmtId="167" formatCode="0.0;[Red]\-0.0"/>
    <numFmt numFmtId="168" formatCode="0.000;[Red]\-0.00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b/>
      <sz val="11"/>
      <name val="Times New Roman"/>
      <family val="1"/>
      <charset val="204"/>
    </font>
    <font>
      <sz val="8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11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1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right" vertical="top"/>
    </xf>
    <xf numFmtId="0" fontId="23" fillId="3" borderId="0">
      <alignment horizontal="right" vertical="top"/>
    </xf>
    <xf numFmtId="0" fontId="23" fillId="0" borderId="0">
      <alignment horizontal="right" vertical="top"/>
    </xf>
    <xf numFmtId="0" fontId="24" fillId="0" borderId="0">
      <alignment horizontal="center" vertical="center"/>
    </xf>
    <xf numFmtId="0" fontId="23" fillId="0" borderId="0">
      <alignment horizontal="left" vertical="top"/>
    </xf>
    <xf numFmtId="0" fontId="1" fillId="0" borderId="0"/>
  </cellStyleXfs>
  <cellXfs count="220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13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horizontal="left" vertical="center"/>
    </xf>
    <xf numFmtId="0" fontId="12" fillId="0" borderId="1" xfId="2" applyFont="1" applyBorder="1" applyAlignment="1">
      <alignment vertical="center" wrapText="1"/>
    </xf>
    <xf numFmtId="164" fontId="10" fillId="0" borderId="1" xfId="1" applyFont="1" applyBorder="1" applyAlignment="1">
      <alignment horizontal="center" vertical="center"/>
    </xf>
    <xf numFmtId="0" fontId="14" fillId="0" borderId="1" xfId="2" applyFont="1" applyBorder="1" applyAlignment="1">
      <alignment vertical="center" wrapText="1"/>
    </xf>
    <xf numFmtId="0" fontId="14" fillId="0" borderId="1" xfId="2" applyFont="1" applyBorder="1" applyAlignment="1">
      <alignment horizontal="center" vertical="center"/>
    </xf>
    <xf numFmtId="164" fontId="14" fillId="0" borderId="1" xfId="1" applyFont="1" applyBorder="1" applyAlignment="1">
      <alignment horizontal="center" vertical="center"/>
    </xf>
    <xf numFmtId="0" fontId="1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16" fillId="0" borderId="7" xfId="0" applyFont="1" applyBorder="1" applyAlignment="1">
      <alignment vertical="top" wrapText="1"/>
    </xf>
    <xf numFmtId="164" fontId="16" fillId="0" borderId="5" xfId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164" fontId="16" fillId="0" borderId="8" xfId="1" applyFont="1" applyBorder="1" applyAlignment="1">
      <alignment horizontal="center" vertical="center"/>
    </xf>
    <xf numFmtId="164" fontId="16" fillId="0" borderId="1" xfId="1" applyFont="1" applyBorder="1" applyAlignment="1">
      <alignment horizontal="center" vertical="center"/>
    </xf>
    <xf numFmtId="0" fontId="14" fillId="2" borderId="9" xfId="0" applyFont="1" applyFill="1" applyBorder="1" applyAlignment="1">
      <alignment vertical="center" wrapText="1"/>
    </xf>
    <xf numFmtId="0" fontId="15" fillId="0" borderId="7" xfId="0" applyFont="1" applyFill="1" applyBorder="1" applyAlignment="1">
      <alignment vertical="center" wrapText="1"/>
    </xf>
    <xf numFmtId="0" fontId="14" fillId="2" borderId="9" xfId="0" applyFont="1" applyFill="1" applyBorder="1" applyAlignment="1">
      <alignment vertical="center"/>
    </xf>
    <xf numFmtId="0" fontId="1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4" fillId="2" borderId="10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/>
    </xf>
    <xf numFmtId="167" fontId="15" fillId="0" borderId="5" xfId="0" applyNumberFormat="1" applyFont="1" applyFill="1" applyBorder="1" applyAlignment="1">
      <alignment horizontal="center" vertical="center"/>
    </xf>
    <xf numFmtId="166" fontId="15" fillId="0" borderId="5" xfId="0" applyNumberFormat="1" applyFont="1" applyFill="1" applyBorder="1" applyAlignment="1">
      <alignment horizontal="center" vertical="center"/>
    </xf>
    <xf numFmtId="168" fontId="15" fillId="0" borderId="5" xfId="0" applyNumberFormat="1" applyFont="1" applyFill="1" applyBorder="1" applyAlignment="1">
      <alignment horizontal="center" vertical="center"/>
    </xf>
    <xf numFmtId="165" fontId="15" fillId="0" borderId="5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2" fontId="14" fillId="2" borderId="10" xfId="0" applyNumberFormat="1" applyFont="1" applyFill="1" applyBorder="1" applyAlignment="1">
      <alignment horizontal="center" vertical="center" wrapText="1"/>
    </xf>
    <xf numFmtId="2" fontId="15" fillId="0" borderId="5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top" wrapText="1"/>
    </xf>
    <xf numFmtId="0" fontId="14" fillId="2" borderId="11" xfId="0" applyFont="1" applyFill="1" applyBorder="1" applyAlignment="1">
      <alignment horizontal="center" vertical="center" wrapText="1"/>
    </xf>
    <xf numFmtId="165" fontId="15" fillId="0" borderId="6" xfId="0" applyNumberFormat="1" applyFont="1" applyFill="1" applyBorder="1" applyAlignment="1">
      <alignment horizontal="center" vertical="center"/>
    </xf>
    <xf numFmtId="0" fontId="15" fillId="0" borderId="7" xfId="0" applyFont="1" applyFill="1" applyBorder="1" applyAlignment="1">
      <alignment vertical="center"/>
    </xf>
    <xf numFmtId="164" fontId="0" fillId="0" borderId="0" xfId="0" applyNumberFormat="1" applyAlignment="1"/>
    <xf numFmtId="0" fontId="13" fillId="0" borderId="0" xfId="0" applyFont="1" applyAlignment="1">
      <alignment horizontal="center"/>
    </xf>
    <xf numFmtId="164" fontId="4" fillId="0" borderId="0" xfId="1" applyFont="1"/>
    <xf numFmtId="164" fontId="15" fillId="0" borderId="0" xfId="1" applyFont="1" applyAlignment="1"/>
    <xf numFmtId="164" fontId="16" fillId="0" borderId="0" xfId="1" applyFont="1" applyBorder="1" applyAlignment="1">
      <alignment horizontal="left"/>
    </xf>
    <xf numFmtId="164" fontId="15" fillId="0" borderId="0" xfId="1" applyFont="1" applyBorder="1" applyAlignment="1">
      <alignment horizontal="left"/>
    </xf>
    <xf numFmtId="164" fontId="4" fillId="0" borderId="0" xfId="1" applyFont="1" applyBorder="1"/>
    <xf numFmtId="164" fontId="4" fillId="0" borderId="0" xfId="1" applyFont="1" applyBorder="1" applyAlignment="1">
      <alignment wrapText="1"/>
    </xf>
    <xf numFmtId="164" fontId="18" fillId="0" borderId="0" xfId="1" quotePrefix="1" applyFont="1" applyAlignment="1">
      <alignment horizontal="right" vertical="top" wrapText="1"/>
    </xf>
    <xf numFmtId="164" fontId="18" fillId="0" borderId="0" xfId="1" quotePrefix="1" applyFont="1" applyBorder="1" applyAlignment="1">
      <alignment vertical="top" wrapText="1"/>
    </xf>
    <xf numFmtId="164" fontId="18" fillId="0" borderId="0" xfId="1" quotePrefix="1" applyFont="1" applyAlignment="1">
      <alignment vertical="top" wrapText="1"/>
    </xf>
    <xf numFmtId="164" fontId="18" fillId="0" borderId="0" xfId="1" quotePrefix="1" applyFont="1" applyBorder="1" applyAlignment="1">
      <alignment horizontal="right" vertical="top" wrapText="1"/>
    </xf>
    <xf numFmtId="164" fontId="18" fillId="0" borderId="0" xfId="1" quotePrefix="1" applyFont="1" applyAlignment="1">
      <alignment horizontal="left" vertical="top" wrapText="1"/>
    </xf>
    <xf numFmtId="164" fontId="4" fillId="0" borderId="0" xfId="1" applyFont="1" applyAlignment="1">
      <alignment wrapText="1"/>
    </xf>
    <xf numFmtId="164" fontId="4" fillId="0" borderId="12" xfId="1" applyFont="1" applyBorder="1" applyAlignment="1">
      <alignment wrapText="1"/>
    </xf>
    <xf numFmtId="164" fontId="18" fillId="0" borderId="14" xfId="1" quotePrefix="1" applyFont="1" applyBorder="1" applyAlignment="1">
      <alignment vertical="top" wrapText="1"/>
    </xf>
    <xf numFmtId="164" fontId="15" fillId="0" borderId="0" xfId="1" applyFont="1" applyAlignment="1">
      <alignment horizontal="left" vertical="center"/>
    </xf>
    <xf numFmtId="164" fontId="4" fillId="0" borderId="1" xfId="1" applyFont="1" applyBorder="1" applyAlignment="1">
      <alignment wrapText="1"/>
    </xf>
    <xf numFmtId="164" fontId="15" fillId="0" borderId="0" xfId="1" applyFont="1" applyAlignment="1">
      <alignment horizontal="left" vertical="top"/>
    </xf>
    <xf numFmtId="164" fontId="18" fillId="0" borderId="0" xfId="1" applyFont="1" applyBorder="1" applyAlignment="1">
      <alignment horizontal="right" vertical="top" wrapText="1"/>
    </xf>
    <xf numFmtId="164" fontId="18" fillId="0" borderId="0" xfId="1" applyFont="1" applyBorder="1" applyAlignment="1">
      <alignment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164" fontId="15" fillId="0" borderId="0" xfId="1" applyFont="1" applyAlignment="1">
      <alignment horizontal="left"/>
    </xf>
    <xf numFmtId="164" fontId="19" fillId="0" borderId="0" xfId="1" applyFont="1" applyAlignment="1">
      <alignment horizontal="left" vertical="top"/>
    </xf>
    <xf numFmtId="164" fontId="20" fillId="4" borderId="18" xfId="1" applyFont="1" applyFill="1" applyBorder="1" applyAlignment="1">
      <alignment horizontal="left" vertical="center"/>
    </xf>
    <xf numFmtId="164" fontId="19" fillId="0" borderId="0" xfId="1" applyFont="1" applyAlignment="1">
      <alignment horizontal="left" vertical="center"/>
    </xf>
    <xf numFmtId="164" fontId="19" fillId="0" borderId="22" xfId="1" applyFont="1" applyBorder="1" applyAlignment="1">
      <alignment horizontal="center" vertical="top" wrapText="1"/>
    </xf>
    <xf numFmtId="164" fontId="21" fillId="0" borderId="0" xfId="1" applyFont="1"/>
    <xf numFmtId="164" fontId="19" fillId="0" borderId="0" xfId="1" applyFont="1" applyAlignment="1">
      <alignment horizontal="left"/>
    </xf>
    <xf numFmtId="164" fontId="21" fillId="0" borderId="0" xfId="1" applyFont="1" applyAlignment="1"/>
    <xf numFmtId="164" fontId="0" fillId="0" borderId="0" xfId="1" applyFont="1"/>
    <xf numFmtId="0" fontId="4" fillId="0" borderId="0" xfId="0" applyFont="1" applyAlignment="1">
      <alignment horizontal="center" vertical="center"/>
    </xf>
    <xf numFmtId="0" fontId="4" fillId="0" borderId="0" xfId="0" applyFont="1" applyFill="1" applyAlignment="1"/>
    <xf numFmtId="0" fontId="15" fillId="0" borderId="9" xfId="0" applyFont="1" applyFill="1" applyBorder="1" applyAlignment="1">
      <alignment vertical="top" wrapText="1"/>
    </xf>
    <xf numFmtId="0" fontId="15" fillId="0" borderId="1" xfId="0" applyFont="1" applyFill="1" applyBorder="1" applyAlignment="1">
      <alignment horizontal="center" vertical="center"/>
    </xf>
    <xf numFmtId="165" fontId="15" fillId="0" borderId="1" xfId="0" applyNumberFormat="1" applyFont="1" applyFill="1" applyBorder="1" applyAlignment="1">
      <alignment horizontal="center" vertical="center"/>
    </xf>
    <xf numFmtId="168" fontId="15" fillId="0" borderId="1" xfId="0" applyNumberFormat="1" applyFont="1" applyFill="1" applyBorder="1" applyAlignment="1">
      <alignment horizontal="center" vertical="center"/>
    </xf>
    <xf numFmtId="166" fontId="15" fillId="0" borderId="1" xfId="0" applyNumberFormat="1" applyFont="1" applyFill="1" applyBorder="1" applyAlignment="1">
      <alignment horizontal="center" vertical="center"/>
    </xf>
    <xf numFmtId="167" fontId="15" fillId="0" borderId="1" xfId="0" applyNumberFormat="1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vertical="top" wrapText="1"/>
    </xf>
    <xf numFmtId="0" fontId="13" fillId="0" borderId="0" xfId="0" applyFont="1" applyFill="1" applyAlignment="1"/>
    <xf numFmtId="2" fontId="15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164" fontId="4" fillId="0" borderId="0" xfId="1" applyFont="1" applyAlignment="1">
      <alignment horizontal="center" vertical="center" wrapText="1"/>
    </xf>
    <xf numFmtId="164" fontId="4" fillId="0" borderId="0" xfId="1" applyFont="1" applyAlignment="1">
      <alignment horizontal="center" vertical="center"/>
    </xf>
    <xf numFmtId="0" fontId="18" fillId="0" borderId="0" xfId="1" quotePrefix="1" applyNumberFormat="1" applyFont="1" applyBorder="1" applyAlignment="1">
      <alignment horizontal="left" vertical="top" wrapText="1"/>
    </xf>
    <xf numFmtId="0" fontId="18" fillId="3" borderId="0" xfId="1" applyNumberFormat="1" applyFont="1" applyFill="1" applyBorder="1" applyAlignment="1">
      <alignment horizontal="left" vertical="top" wrapText="1"/>
    </xf>
    <xf numFmtId="0" fontId="18" fillId="0" borderId="0" xfId="1" applyNumberFormat="1" applyFont="1" applyBorder="1" applyAlignment="1">
      <alignment horizontal="left" vertical="top" wrapText="1"/>
    </xf>
    <xf numFmtId="164" fontId="20" fillId="0" borderId="22" xfId="1" applyFont="1" applyBorder="1" applyAlignment="1">
      <alignment horizontal="center" vertical="top"/>
    </xf>
    <xf numFmtId="164" fontId="20" fillId="5" borderId="0" xfId="1" applyFont="1" applyFill="1" applyAlignment="1">
      <alignment horizontal="left" vertical="top"/>
    </xf>
    <xf numFmtId="164" fontId="20" fillId="0" borderId="0" xfId="1" applyFont="1" applyAlignment="1">
      <alignment horizontal="left" vertical="top"/>
    </xf>
    <xf numFmtId="164" fontId="20" fillId="0" borderId="22" xfId="1" applyFont="1" applyBorder="1" applyAlignment="1">
      <alignment horizontal="center" vertical="top" wrapText="1"/>
    </xf>
    <xf numFmtId="164" fontId="25" fillId="0" borderId="0" xfId="1" applyFont="1"/>
    <xf numFmtId="164" fontId="15" fillId="0" borderId="0" xfId="1" applyFont="1" applyAlignment="1">
      <alignment horizontal="left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0" fontId="15" fillId="0" borderId="0" xfId="0" applyFont="1" applyFill="1" applyAlignment="1">
      <alignment vertical="center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 applyAlignment="1"/>
    <xf numFmtId="0" fontId="15" fillId="0" borderId="0" xfId="0" applyFont="1" applyFill="1" applyAlignment="1">
      <alignment horizontal="left" vertical="top"/>
    </xf>
    <xf numFmtId="164" fontId="15" fillId="0" borderId="1" xfId="1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vertical="center" wrapText="1"/>
    </xf>
    <xf numFmtId="164" fontId="15" fillId="0" borderId="1" xfId="1" applyNumberFormat="1" applyFont="1" applyFill="1" applyBorder="1" applyAlignment="1">
      <alignment vertical="top" wrapText="1"/>
    </xf>
    <xf numFmtId="164" fontId="15" fillId="0" borderId="1" xfId="1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164" fontId="14" fillId="0" borderId="1" xfId="1" applyNumberFormat="1" applyFont="1" applyFill="1" applyBorder="1" applyAlignment="1">
      <alignment vertical="top" wrapText="1"/>
    </xf>
    <xf numFmtId="164" fontId="14" fillId="0" borderId="1" xfId="1" applyNumberFormat="1" applyFont="1" applyFill="1" applyBorder="1" applyAlignment="1">
      <alignment horizontal="center" vertical="center" wrapText="1"/>
    </xf>
    <xf numFmtId="164" fontId="22" fillId="0" borderId="1" xfId="1" applyNumberFormat="1" applyFont="1" applyFill="1" applyBorder="1" applyAlignment="1">
      <alignment vertical="center"/>
    </xf>
    <xf numFmtId="164" fontId="22" fillId="0" borderId="1" xfId="1" applyNumberFormat="1" applyFont="1" applyFill="1" applyBorder="1" applyAlignment="1">
      <alignment horizontal="center" vertical="center"/>
    </xf>
    <xf numFmtId="164" fontId="13" fillId="0" borderId="1" xfId="1" applyNumberFormat="1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 wrapText="1"/>
    </xf>
    <xf numFmtId="164" fontId="22" fillId="0" borderId="1" xfId="1" applyNumberFormat="1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8" fillId="0" borderId="0" xfId="1" applyNumberFormat="1" applyFont="1" applyFill="1" applyBorder="1" applyAlignment="1">
      <alignment horizontal="left" vertical="top" wrapText="1"/>
    </xf>
    <xf numFmtId="164" fontId="15" fillId="0" borderId="0" xfId="1" applyFont="1" applyAlignment="1">
      <alignment horizontal="left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0" fontId="15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vertical="center" wrapText="1"/>
    </xf>
    <xf numFmtId="164" fontId="16" fillId="0" borderId="1" xfId="1" applyFont="1" applyFill="1" applyBorder="1" applyAlignment="1">
      <alignment horizontal="center" vertical="center" wrapText="1"/>
    </xf>
    <xf numFmtId="164" fontId="15" fillId="0" borderId="1" xfId="1" applyFont="1" applyFill="1" applyBorder="1" applyAlignment="1">
      <alignment horizontal="center" vertical="center"/>
    </xf>
    <xf numFmtId="164" fontId="14" fillId="2" borderId="1" xfId="1" applyFont="1" applyFill="1" applyBorder="1" applyAlignment="1">
      <alignment horizontal="center" vertical="center" wrapText="1"/>
    </xf>
    <xf numFmtId="164" fontId="15" fillId="0" borderId="1" xfId="1" applyFont="1" applyFill="1" applyBorder="1" applyAlignment="1">
      <alignment horizontal="center" vertical="center" wrapText="1"/>
    </xf>
    <xf numFmtId="164" fontId="15" fillId="0" borderId="1" xfId="1" applyFont="1" applyBorder="1" applyAlignment="1">
      <alignment horizontal="center" vertical="center"/>
    </xf>
    <xf numFmtId="0" fontId="22" fillId="0" borderId="1" xfId="0" applyFont="1" applyBorder="1" applyAlignment="1">
      <alignment vertical="center"/>
    </xf>
    <xf numFmtId="164" fontId="22" fillId="0" borderId="1" xfId="1" applyFont="1" applyBorder="1" applyAlignment="1">
      <alignment horizontal="center" vertical="center"/>
    </xf>
    <xf numFmtId="0" fontId="14" fillId="0" borderId="1" xfId="0" applyFont="1" applyFill="1" applyBorder="1" applyAlignment="1">
      <alignment vertical="center" wrapText="1"/>
    </xf>
    <xf numFmtId="164" fontId="15" fillId="0" borderId="0" xfId="1" applyFont="1" applyAlignment="1">
      <alignment horizontal="left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0" fontId="15" fillId="0" borderId="24" xfId="0" applyFont="1" applyBorder="1" applyAlignment="1">
      <alignment horizontal="centerContinuous" vertical="center" wrapText="1"/>
    </xf>
    <xf numFmtId="0" fontId="15" fillId="0" borderId="26" xfId="0" applyFont="1" applyBorder="1" applyAlignment="1">
      <alignment horizontal="left" vertical="center"/>
    </xf>
    <xf numFmtId="0" fontId="15" fillId="0" borderId="23" xfId="0" applyFont="1" applyBorder="1" applyAlignment="1">
      <alignment horizontal="center" vertical="center" wrapText="1"/>
    </xf>
    <xf numFmtId="0" fontId="16" fillId="0" borderId="31" xfId="0" applyFont="1" applyBorder="1" applyAlignment="1">
      <alignment vertical="center" wrapText="1"/>
    </xf>
    <xf numFmtId="165" fontId="15" fillId="0" borderId="0" xfId="0" applyNumberFormat="1" applyFont="1" applyAlignment="1">
      <alignment horizontal="justify" vertical="center"/>
    </xf>
    <xf numFmtId="164" fontId="22" fillId="6" borderId="0" xfId="0" applyNumberFormat="1" applyFont="1" applyFill="1" applyAlignment="1">
      <alignment vertical="center" wrapText="1"/>
    </xf>
    <xf numFmtId="164" fontId="15" fillId="6" borderId="0" xfId="0" applyNumberFormat="1" applyFont="1" applyFill="1" applyAlignment="1">
      <alignment vertical="center" wrapText="1"/>
    </xf>
    <xf numFmtId="0" fontId="15" fillId="6" borderId="0" xfId="0" applyFont="1" applyFill="1" applyAlignment="1">
      <alignment horizontal="justify" vertical="center"/>
    </xf>
    <xf numFmtId="0" fontId="15" fillId="6" borderId="0" xfId="0" applyFont="1" applyFill="1" applyAlignment="1">
      <alignment horizontal="justify" vertical="center" wrapText="1"/>
    </xf>
    <xf numFmtId="0" fontId="15" fillId="6" borderId="0" xfId="0" applyFont="1" applyFill="1" applyAlignment="1">
      <alignment vertical="center" wrapText="1"/>
    </xf>
    <xf numFmtId="0" fontId="15" fillId="6" borderId="0" xfId="0" applyFont="1" applyFill="1" applyAlignment="1">
      <alignment vertical="center"/>
    </xf>
    <xf numFmtId="0" fontId="15" fillId="0" borderId="0" xfId="0" applyFont="1" applyAlignment="1">
      <alignment vertical="center"/>
    </xf>
    <xf numFmtId="0" fontId="15" fillId="6" borderId="25" xfId="0" applyFont="1" applyFill="1" applyBorder="1" applyAlignment="1">
      <alignment horizontal="left" vertical="center" wrapText="1"/>
    </xf>
    <xf numFmtId="0" fontId="15" fillId="6" borderId="27" xfId="0" applyFont="1" applyFill="1" applyBorder="1" applyAlignment="1">
      <alignment horizontal="center" vertical="center"/>
    </xf>
    <xf numFmtId="0" fontId="15" fillId="6" borderId="1" xfId="0" applyFont="1" applyFill="1" applyBorder="1" applyAlignment="1">
      <alignment horizontal="center" vertical="center"/>
    </xf>
    <xf numFmtId="2" fontId="15" fillId="6" borderId="1" xfId="0" applyNumberFormat="1" applyFont="1" applyFill="1" applyBorder="1" applyAlignment="1">
      <alignment horizontal="center" vertical="center"/>
    </xf>
    <xf numFmtId="2" fontId="15" fillId="6" borderId="11" xfId="0" applyNumberFormat="1" applyFont="1" applyFill="1" applyBorder="1" applyAlignment="1">
      <alignment horizontal="center" vertical="center"/>
    </xf>
    <xf numFmtId="2" fontId="16" fillId="6" borderId="28" xfId="0" applyNumberFormat="1" applyFont="1" applyFill="1" applyBorder="1" applyAlignment="1">
      <alignment horizontal="center" vertical="center" wrapText="1"/>
    </xf>
    <xf numFmtId="166" fontId="15" fillId="6" borderId="27" xfId="0" applyNumberFormat="1" applyFont="1" applyFill="1" applyBorder="1" applyAlignment="1">
      <alignment horizontal="center" vertical="center"/>
    </xf>
    <xf numFmtId="165" fontId="15" fillId="6" borderId="27" xfId="0" applyNumberFormat="1" applyFont="1" applyFill="1" applyBorder="1" applyAlignment="1">
      <alignment horizontal="center" vertical="center"/>
    </xf>
    <xf numFmtId="167" fontId="15" fillId="6" borderId="27" xfId="0" applyNumberFormat="1" applyFont="1" applyFill="1" applyBorder="1" applyAlignment="1">
      <alignment horizontal="center" vertical="center"/>
    </xf>
    <xf numFmtId="168" fontId="15" fillId="6" borderId="27" xfId="0" applyNumberFormat="1" applyFont="1" applyFill="1" applyBorder="1" applyAlignment="1">
      <alignment horizontal="center" vertical="center"/>
    </xf>
    <xf numFmtId="164" fontId="20" fillId="6" borderId="0" xfId="1" applyFont="1" applyFill="1" applyAlignment="1">
      <alignment horizontal="left" vertical="top"/>
    </xf>
    <xf numFmtId="0" fontId="15" fillId="0" borderId="0" xfId="0" applyFont="1" applyAlignment="1">
      <alignment horizontal="justify" vertical="center"/>
    </xf>
    <xf numFmtId="164" fontId="20" fillId="0" borderId="0" xfId="1" applyFont="1" applyFill="1" applyAlignment="1">
      <alignment horizontal="left" vertical="top"/>
    </xf>
    <xf numFmtId="0" fontId="4" fillId="0" borderId="0" xfId="0" applyFont="1" applyAlignment="1">
      <alignment horizontal="left" vertical="center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right"/>
    </xf>
    <xf numFmtId="0" fontId="4" fillId="0" borderId="0" xfId="0" applyFont="1" applyAlignment="1">
      <alignment horizontal="center" vertical="center"/>
    </xf>
    <xf numFmtId="0" fontId="6" fillId="0" borderId="0" xfId="2" applyFont="1" applyAlignment="1">
      <alignment horizontal="center"/>
    </xf>
    <xf numFmtId="164" fontId="12" fillId="0" borderId="2" xfId="1" applyFont="1" applyBorder="1" applyAlignment="1">
      <alignment horizontal="right" vertical="center"/>
    </xf>
    <xf numFmtId="164" fontId="12" fillId="0" borderId="4" xfId="1" applyFont="1" applyBorder="1" applyAlignment="1">
      <alignment horizontal="right" vertical="center"/>
    </xf>
    <xf numFmtId="164" fontId="12" fillId="0" borderId="3" xfId="1" applyFont="1" applyBorder="1" applyAlignment="1">
      <alignment horizontal="right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164" fontId="20" fillId="4" borderId="15" xfId="1" applyFont="1" applyFill="1" applyBorder="1" applyAlignment="1">
      <alignment horizontal="left" vertical="center"/>
    </xf>
    <xf numFmtId="164" fontId="20" fillId="4" borderId="16" xfId="1" applyFont="1" applyFill="1" applyBorder="1" applyAlignment="1">
      <alignment horizontal="left" vertical="center"/>
    </xf>
    <xf numFmtId="164" fontId="20" fillId="4" borderId="17" xfId="1" applyFont="1" applyFill="1" applyBorder="1" applyAlignment="1">
      <alignment horizontal="left" vertical="center"/>
    </xf>
    <xf numFmtId="164" fontId="6" fillId="0" borderId="0" xfId="1" applyFont="1" applyAlignment="1">
      <alignment horizontal="center"/>
    </xf>
    <xf numFmtId="164" fontId="17" fillId="0" borderId="0" xfId="1" quotePrefix="1" applyFont="1" applyBorder="1" applyAlignment="1">
      <alignment horizontal="center" vertical="center" wrapText="1"/>
    </xf>
    <xf numFmtId="164" fontId="18" fillId="0" borderId="0" xfId="1" quotePrefix="1" applyFont="1" applyAlignment="1">
      <alignment horizontal="left" vertical="top" wrapText="1"/>
    </xf>
    <xf numFmtId="164" fontId="18" fillId="0" borderId="13" xfId="1" quotePrefix="1" applyFont="1" applyBorder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20" fillId="0" borderId="19" xfId="1" applyFont="1" applyBorder="1" applyAlignment="1">
      <alignment horizontal="left" vertical="top" wrapText="1"/>
    </xf>
    <xf numFmtId="164" fontId="20" fillId="0" borderId="20" xfId="1" applyFont="1" applyBorder="1" applyAlignment="1">
      <alignment horizontal="left" vertical="top" wrapText="1"/>
    </xf>
    <xf numFmtId="164" fontId="20" fillId="0" borderId="21" xfId="1" applyFont="1" applyBorder="1" applyAlignment="1">
      <alignment horizontal="left" vertical="top" wrapText="1"/>
    </xf>
    <xf numFmtId="164" fontId="19" fillId="0" borderId="19" xfId="1" applyFont="1" applyBorder="1" applyAlignment="1">
      <alignment horizontal="left" vertical="top" wrapText="1"/>
    </xf>
    <xf numFmtId="164" fontId="19" fillId="0" borderId="20" xfId="1" applyFont="1" applyBorder="1" applyAlignment="1">
      <alignment horizontal="left" vertical="top" wrapText="1"/>
    </xf>
    <xf numFmtId="164" fontId="19" fillId="0" borderId="21" xfId="1" applyFont="1" applyBorder="1" applyAlignment="1">
      <alignment horizontal="left" vertical="top" wrapText="1"/>
    </xf>
    <xf numFmtId="164" fontId="22" fillId="0" borderId="0" xfId="1" applyFont="1" applyAlignment="1">
      <alignment horizontal="left"/>
    </xf>
    <xf numFmtId="164" fontId="15" fillId="0" borderId="0" xfId="1" applyFont="1" applyAlignment="1">
      <alignment horizontal="left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15" fillId="0" borderId="0" xfId="0" applyFont="1" applyFill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0" fontId="15" fillId="0" borderId="0" xfId="0" applyFont="1" applyAlignment="1">
      <alignment horizontal="justify" vertical="center" wrapText="1"/>
    </xf>
    <xf numFmtId="0" fontId="15" fillId="0" borderId="0" xfId="0" applyFont="1" applyAlignment="1">
      <alignment horizontal="center" vertical="center"/>
    </xf>
    <xf numFmtId="0" fontId="14" fillId="6" borderId="7" xfId="0" applyFont="1" applyFill="1" applyBorder="1" applyAlignment="1">
      <alignment horizontal="left" vertical="center" wrapText="1"/>
    </xf>
    <xf numFmtId="0" fontId="14" fillId="6" borderId="4" xfId="0" applyFont="1" applyFill="1" applyBorder="1" applyAlignment="1">
      <alignment horizontal="left" vertical="center" wrapText="1"/>
    </xf>
    <xf numFmtId="0" fontId="14" fillId="6" borderId="3" xfId="0" applyFont="1" applyFill="1" applyBorder="1" applyAlignment="1">
      <alignment horizontal="left" vertical="center" wrapText="1"/>
    </xf>
    <xf numFmtId="0" fontId="14" fillId="0" borderId="29" xfId="0" applyFont="1" applyBorder="1" applyAlignment="1">
      <alignment horizontal="left" vertical="center" wrapText="1"/>
    </xf>
    <xf numFmtId="0" fontId="14" fillId="0" borderId="30" xfId="0" applyFont="1" applyBorder="1" applyAlignment="1">
      <alignment horizontal="left" vertical="center" wrapText="1"/>
    </xf>
    <xf numFmtId="0" fontId="15" fillId="6" borderId="0" xfId="0" applyFont="1" applyFill="1" applyAlignment="1">
      <alignment horizontal="left" vertical="center" wrapText="1"/>
    </xf>
    <xf numFmtId="0" fontId="22" fillId="6" borderId="0" xfId="0" applyFont="1" applyFill="1" applyAlignment="1">
      <alignment horizontal="left" vertical="center" wrapText="1"/>
    </xf>
  </cellXfs>
  <cellStyles count="11">
    <cellStyle name="S10 2" xfId="3"/>
    <cellStyle name="S12 2" xfId="4"/>
    <cellStyle name="S13 2" xfId="5"/>
    <cellStyle name="S14 2" xfId="6"/>
    <cellStyle name="S15 2" xfId="7"/>
    <cellStyle name="S7 2" xfId="8"/>
    <cellStyle name="S9 2" xfId="9"/>
    <cellStyle name="Обычный" xfId="0" builtinId="0"/>
    <cellStyle name="Обычный 2" xfId="2"/>
    <cellStyle name="Обычный 3" xfId="1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NUM2TEXT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definedNames>
      <definedName name="Сумма_прописью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4"/>
  <sheetViews>
    <sheetView view="pageBreakPreview" zoomScale="85" zoomScaleSheetLayoutView="85" workbookViewId="0">
      <selection activeCell="I71" sqref="I71"/>
    </sheetView>
  </sheetViews>
  <sheetFormatPr defaultColWidth="9.140625" defaultRowHeight="12.75" x14ac:dyDescent="0.2"/>
  <cols>
    <col min="1" max="1" width="47.7109375" style="1" customWidth="1"/>
    <col min="2" max="2" width="16.28515625" style="40" bestFit="1" customWidth="1"/>
    <col min="3" max="3" width="12.85546875" style="15" customWidth="1"/>
    <col min="4" max="4" width="13.85546875" style="15" customWidth="1"/>
    <col min="5" max="5" width="15" style="15" customWidth="1"/>
    <col min="6" max="6" width="10.140625" style="1" bestFit="1" customWidth="1"/>
    <col min="7" max="16384" width="9.140625" style="1"/>
  </cols>
  <sheetData>
    <row r="1" spans="1:9" ht="14.25" x14ac:dyDescent="0.2">
      <c r="A1" s="178" t="s">
        <v>112</v>
      </c>
      <c r="B1" s="178"/>
      <c r="C1" s="178"/>
      <c r="D1" s="178"/>
      <c r="E1" s="178"/>
      <c r="I1" s="3"/>
    </row>
    <row r="2" spans="1:9" ht="31.5" customHeight="1" x14ac:dyDescent="0.2">
      <c r="A2" s="177" t="s">
        <v>113</v>
      </c>
      <c r="B2" s="177"/>
      <c r="C2" s="177"/>
      <c r="D2" s="177"/>
      <c r="E2" s="177"/>
      <c r="I2" s="3"/>
    </row>
    <row r="3" spans="1:9" ht="14.25" x14ac:dyDescent="0.2">
      <c r="A3" s="17" t="s">
        <v>6</v>
      </c>
      <c r="B3" s="39"/>
      <c r="C3" s="32"/>
      <c r="D3" s="179" t="s">
        <v>7</v>
      </c>
      <c r="E3" s="179"/>
      <c r="I3" s="3" t="s">
        <v>5</v>
      </c>
    </row>
    <row r="4" spans="1:9" x14ac:dyDescent="0.2">
      <c r="A4" s="14"/>
      <c r="I4" s="3"/>
    </row>
    <row r="5" spans="1:9" s="16" customFormat="1" ht="120" x14ac:dyDescent="0.2">
      <c r="A5" s="18" t="s">
        <v>2</v>
      </c>
      <c r="B5" s="18" t="s">
        <v>3</v>
      </c>
      <c r="C5" s="18" t="s">
        <v>0</v>
      </c>
      <c r="D5" s="18" t="s">
        <v>4</v>
      </c>
      <c r="E5" s="18" t="s">
        <v>1</v>
      </c>
      <c r="I5" s="3"/>
    </row>
    <row r="6" spans="1:9" s="27" customFormat="1" ht="14.25" x14ac:dyDescent="0.25">
      <c r="A6" s="36" t="s">
        <v>8</v>
      </c>
      <c r="B6" s="41"/>
      <c r="C6" s="41"/>
      <c r="D6" s="50"/>
      <c r="E6" s="53"/>
    </row>
    <row r="7" spans="1:9" s="28" customFormat="1" ht="15" x14ac:dyDescent="0.25">
      <c r="A7" s="37" t="s">
        <v>54</v>
      </c>
      <c r="B7" s="42" t="s">
        <v>21</v>
      </c>
      <c r="C7" s="42" t="s">
        <v>11</v>
      </c>
      <c r="D7" s="51">
        <f>E7</f>
        <v>4637.41</v>
      </c>
      <c r="E7" s="54">
        <v>4637.41</v>
      </c>
    </row>
    <row r="8" spans="1:9" s="27" customFormat="1" ht="14.25" x14ac:dyDescent="0.25">
      <c r="A8" s="36" t="s">
        <v>37</v>
      </c>
      <c r="B8" s="41"/>
      <c r="C8" s="41"/>
      <c r="D8" s="50"/>
      <c r="E8" s="53"/>
    </row>
    <row r="9" spans="1:9" s="28" customFormat="1" ht="15" x14ac:dyDescent="0.25">
      <c r="A9" s="37" t="s">
        <v>55</v>
      </c>
      <c r="B9" s="44">
        <v>2400</v>
      </c>
      <c r="C9" s="42" t="s">
        <v>12</v>
      </c>
      <c r="D9" s="51">
        <f>E9/B9</f>
        <v>3.9500041666666665</v>
      </c>
      <c r="E9" s="54">
        <v>9480.01</v>
      </c>
    </row>
    <row r="10" spans="1:9" s="28" customFormat="1" ht="15" x14ac:dyDescent="0.25">
      <c r="A10" s="37" t="s">
        <v>140</v>
      </c>
      <c r="B10" s="44">
        <v>1</v>
      </c>
      <c r="C10" s="42" t="s">
        <v>11</v>
      </c>
      <c r="D10" s="51">
        <f>E10/B10</f>
        <v>1333</v>
      </c>
      <c r="E10" s="54">
        <v>1333</v>
      </c>
    </row>
    <row r="11" spans="1:9" s="28" customFormat="1" ht="30" x14ac:dyDescent="0.25">
      <c r="A11" s="37" t="s">
        <v>109</v>
      </c>
      <c r="B11" s="45">
        <v>5.0000000000000001E-3</v>
      </c>
      <c r="C11" s="42" t="s">
        <v>86</v>
      </c>
      <c r="D11" s="51">
        <f>E11/B11</f>
        <v>26401.999999999996</v>
      </c>
      <c r="E11" s="54">
        <v>132.01</v>
      </c>
    </row>
    <row r="12" spans="1:9" s="28" customFormat="1" ht="30" x14ac:dyDescent="0.25">
      <c r="A12" s="37" t="s">
        <v>114</v>
      </c>
      <c r="B12" s="46">
        <v>0.03</v>
      </c>
      <c r="C12" s="42" t="s">
        <v>17</v>
      </c>
      <c r="D12" s="51">
        <f>E12/B12</f>
        <v>8945.6666666666679</v>
      </c>
      <c r="E12" s="54">
        <v>268.37</v>
      </c>
    </row>
    <row r="13" spans="1:9" s="28" customFormat="1" ht="15" x14ac:dyDescent="0.25">
      <c r="A13" s="37" t="s">
        <v>115</v>
      </c>
      <c r="B13" s="46">
        <v>3.78</v>
      </c>
      <c r="C13" s="42" t="s">
        <v>12</v>
      </c>
      <c r="D13" s="51">
        <f>E13/B13</f>
        <v>2017.1269841269841</v>
      </c>
      <c r="E13" s="54">
        <v>7624.74</v>
      </c>
    </row>
    <row r="14" spans="1:9" s="28" customFormat="1" ht="15" x14ac:dyDescent="0.25">
      <c r="A14" s="38" t="s">
        <v>53</v>
      </c>
      <c r="B14" s="41"/>
      <c r="C14" s="41"/>
      <c r="D14" s="50"/>
      <c r="E14" s="53"/>
    </row>
    <row r="15" spans="1:9" s="28" customFormat="1" ht="30" x14ac:dyDescent="0.25">
      <c r="A15" s="37" t="s">
        <v>56</v>
      </c>
      <c r="B15" s="42" t="s">
        <v>21</v>
      </c>
      <c r="C15" s="42" t="s">
        <v>11</v>
      </c>
      <c r="D15" s="51">
        <f>E15</f>
        <v>71344.800000000003</v>
      </c>
      <c r="E15" s="54">
        <v>71344.800000000003</v>
      </c>
    </row>
    <row r="16" spans="1:9" s="28" customFormat="1" ht="15" x14ac:dyDescent="0.25">
      <c r="A16" s="38" t="s">
        <v>95</v>
      </c>
      <c r="B16" s="41"/>
      <c r="C16" s="41"/>
      <c r="D16" s="50"/>
      <c r="E16" s="53"/>
    </row>
    <row r="17" spans="1:5" s="28" customFormat="1" ht="15" x14ac:dyDescent="0.25">
      <c r="A17" s="37" t="s">
        <v>97</v>
      </c>
      <c r="B17" s="42" t="s">
        <v>22</v>
      </c>
      <c r="C17" s="42" t="s">
        <v>11</v>
      </c>
      <c r="D17" s="51">
        <f>E17</f>
        <v>6189.17</v>
      </c>
      <c r="E17" s="54">
        <v>6189.17</v>
      </c>
    </row>
    <row r="18" spans="1:5" s="28" customFormat="1" ht="30" x14ac:dyDescent="0.25">
      <c r="A18" s="37" t="s">
        <v>98</v>
      </c>
      <c r="B18" s="42" t="s">
        <v>106</v>
      </c>
      <c r="C18" s="42" t="s">
        <v>11</v>
      </c>
      <c r="D18" s="51">
        <f>E18</f>
        <v>2325.38</v>
      </c>
      <c r="E18" s="54">
        <v>2325.38</v>
      </c>
    </row>
    <row r="19" spans="1:5" s="28" customFormat="1" ht="15" x14ac:dyDescent="0.25">
      <c r="A19" s="37" t="s">
        <v>99</v>
      </c>
      <c r="B19" s="42" t="s">
        <v>106</v>
      </c>
      <c r="C19" s="42" t="s">
        <v>11</v>
      </c>
      <c r="D19" s="51">
        <f>E19</f>
        <v>1967.9</v>
      </c>
      <c r="E19" s="54">
        <v>1967.9</v>
      </c>
    </row>
    <row r="20" spans="1:5" s="28" customFormat="1" ht="30" x14ac:dyDescent="0.25">
      <c r="A20" s="37" t="s">
        <v>100</v>
      </c>
      <c r="B20" s="42" t="s">
        <v>22</v>
      </c>
      <c r="C20" s="42" t="s">
        <v>11</v>
      </c>
      <c r="D20" s="51">
        <f>E20</f>
        <v>7493.97</v>
      </c>
      <c r="E20" s="54">
        <v>7493.97</v>
      </c>
    </row>
    <row r="21" spans="1:5" s="28" customFormat="1" ht="15" x14ac:dyDescent="0.25">
      <c r="A21" s="38" t="s">
        <v>38</v>
      </c>
      <c r="B21" s="41"/>
      <c r="C21" s="41"/>
      <c r="D21" s="50"/>
      <c r="E21" s="53"/>
    </row>
    <row r="22" spans="1:5" s="28" customFormat="1" ht="30" x14ac:dyDescent="0.25">
      <c r="A22" s="37" t="s">
        <v>57</v>
      </c>
      <c r="B22" s="42" t="s">
        <v>22</v>
      </c>
      <c r="C22" s="42" t="s">
        <v>11</v>
      </c>
      <c r="D22" s="51">
        <f>E22</f>
        <v>9109.66</v>
      </c>
      <c r="E22" s="54">
        <v>9109.66</v>
      </c>
    </row>
    <row r="23" spans="1:5" s="28" customFormat="1" ht="15" x14ac:dyDescent="0.25">
      <c r="A23" s="36" t="s">
        <v>39</v>
      </c>
      <c r="B23" s="41"/>
      <c r="C23" s="41"/>
      <c r="D23" s="50"/>
      <c r="E23" s="53"/>
    </row>
    <row r="24" spans="1:5" s="28" customFormat="1" ht="15" x14ac:dyDescent="0.25">
      <c r="A24" s="37" t="s">
        <v>116</v>
      </c>
      <c r="B24" s="44">
        <v>1</v>
      </c>
      <c r="C24" s="42" t="s">
        <v>117</v>
      </c>
      <c r="D24" s="51">
        <f t="shared" ref="D24:D41" si="0">E24/B24</f>
        <v>67.72</v>
      </c>
      <c r="E24" s="54">
        <v>67.72</v>
      </c>
    </row>
    <row r="25" spans="1:5" s="28" customFormat="1" ht="15" x14ac:dyDescent="0.25">
      <c r="A25" s="37" t="s">
        <v>58</v>
      </c>
      <c r="B25" s="44">
        <v>1</v>
      </c>
      <c r="C25" s="42" t="s">
        <v>14</v>
      </c>
      <c r="D25" s="51">
        <f t="shared" si="0"/>
        <v>796.94</v>
      </c>
      <c r="E25" s="54">
        <v>796.94</v>
      </c>
    </row>
    <row r="26" spans="1:5" s="28" customFormat="1" ht="15" x14ac:dyDescent="0.25">
      <c r="A26" s="37" t="s">
        <v>101</v>
      </c>
      <c r="B26" s="46">
        <v>0.09</v>
      </c>
      <c r="C26" s="42" t="s">
        <v>15</v>
      </c>
      <c r="D26" s="51">
        <f t="shared" si="0"/>
        <v>4450.7777777777783</v>
      </c>
      <c r="E26" s="54">
        <v>400.57</v>
      </c>
    </row>
    <row r="27" spans="1:5" s="28" customFormat="1" ht="30" x14ac:dyDescent="0.25">
      <c r="A27" s="37" t="s">
        <v>118</v>
      </c>
      <c r="B27" s="43">
        <v>0.4</v>
      </c>
      <c r="C27" s="42" t="s">
        <v>16</v>
      </c>
      <c r="D27" s="51">
        <f t="shared" si="0"/>
        <v>1593.8749999999998</v>
      </c>
      <c r="E27" s="54">
        <v>637.54999999999995</v>
      </c>
    </row>
    <row r="28" spans="1:5" s="28" customFormat="1" ht="15" x14ac:dyDescent="0.25">
      <c r="A28" s="37" t="s">
        <v>76</v>
      </c>
      <c r="B28" s="46">
        <v>0.03</v>
      </c>
      <c r="C28" s="42" t="s">
        <v>77</v>
      </c>
      <c r="D28" s="51">
        <f t="shared" si="0"/>
        <v>23216.333333333336</v>
      </c>
      <c r="E28" s="54">
        <v>696.49</v>
      </c>
    </row>
    <row r="29" spans="1:5" s="28" customFormat="1" ht="30" x14ac:dyDescent="0.25">
      <c r="A29" s="37" t="s">
        <v>59</v>
      </c>
      <c r="B29" s="46">
        <v>3.28</v>
      </c>
      <c r="C29" s="42" t="s">
        <v>16</v>
      </c>
      <c r="D29" s="51">
        <f t="shared" si="0"/>
        <v>1586.935975609756</v>
      </c>
      <c r="E29" s="54">
        <v>5205.1499999999996</v>
      </c>
    </row>
    <row r="30" spans="1:5" s="28" customFormat="1" ht="15" x14ac:dyDescent="0.25">
      <c r="A30" s="37" t="s">
        <v>60</v>
      </c>
      <c r="B30" s="46">
        <v>0.04</v>
      </c>
      <c r="C30" s="42" t="s">
        <v>17</v>
      </c>
      <c r="D30" s="51">
        <f t="shared" si="0"/>
        <v>22990.5</v>
      </c>
      <c r="E30" s="54">
        <v>919.62</v>
      </c>
    </row>
    <row r="31" spans="1:5" s="28" customFormat="1" ht="30" x14ac:dyDescent="0.25">
      <c r="A31" s="37" t="s">
        <v>61</v>
      </c>
      <c r="B31" s="44">
        <v>1</v>
      </c>
      <c r="C31" s="42" t="s">
        <v>14</v>
      </c>
      <c r="D31" s="51">
        <f t="shared" si="0"/>
        <v>384.58</v>
      </c>
      <c r="E31" s="54">
        <v>384.58</v>
      </c>
    </row>
    <row r="32" spans="1:5" s="28" customFormat="1" ht="15" x14ac:dyDescent="0.25">
      <c r="A32" s="37" t="s">
        <v>78</v>
      </c>
      <c r="B32" s="46">
        <v>0.36</v>
      </c>
      <c r="C32" s="42" t="s">
        <v>15</v>
      </c>
      <c r="D32" s="51">
        <f t="shared" si="0"/>
        <v>13230.583333333334</v>
      </c>
      <c r="E32" s="54">
        <v>4763.01</v>
      </c>
    </row>
    <row r="33" spans="1:5" s="28" customFormat="1" ht="30" x14ac:dyDescent="0.25">
      <c r="A33" s="37" t="s">
        <v>62</v>
      </c>
      <c r="B33" s="44">
        <v>5</v>
      </c>
      <c r="C33" s="42" t="s">
        <v>18</v>
      </c>
      <c r="D33" s="51">
        <f t="shared" si="0"/>
        <v>151.42000000000002</v>
      </c>
      <c r="E33" s="54">
        <v>757.1</v>
      </c>
    </row>
    <row r="34" spans="1:5" s="28" customFormat="1" ht="15" x14ac:dyDescent="0.25">
      <c r="A34" s="37" t="s">
        <v>119</v>
      </c>
      <c r="B34" s="44">
        <v>1</v>
      </c>
      <c r="C34" s="42" t="s">
        <v>117</v>
      </c>
      <c r="D34" s="51">
        <f t="shared" si="0"/>
        <v>54.46</v>
      </c>
      <c r="E34" s="54">
        <v>54.46</v>
      </c>
    </row>
    <row r="35" spans="1:5" s="28" customFormat="1" ht="15" x14ac:dyDescent="0.25">
      <c r="A35" s="37" t="s">
        <v>102</v>
      </c>
      <c r="B35" s="44">
        <v>1</v>
      </c>
      <c r="C35" s="42" t="s">
        <v>13</v>
      </c>
      <c r="D35" s="51">
        <f t="shared" si="0"/>
        <v>4978.5200000000004</v>
      </c>
      <c r="E35" s="54">
        <v>4978.5200000000004</v>
      </c>
    </row>
    <row r="36" spans="1:5" s="28" customFormat="1" ht="15" x14ac:dyDescent="0.25">
      <c r="A36" s="37" t="s">
        <v>120</v>
      </c>
      <c r="B36" s="46">
        <v>12628.98</v>
      </c>
      <c r="C36" s="42" t="s">
        <v>121</v>
      </c>
      <c r="D36" s="51">
        <f t="shared" si="0"/>
        <v>1.3685982557577889</v>
      </c>
      <c r="E36" s="54">
        <v>17284</v>
      </c>
    </row>
    <row r="37" spans="1:5" s="28" customFormat="1" ht="15" x14ac:dyDescent="0.25">
      <c r="A37" s="37" t="s">
        <v>63</v>
      </c>
      <c r="B37" s="44">
        <v>1</v>
      </c>
      <c r="C37" s="42" t="s">
        <v>13</v>
      </c>
      <c r="D37" s="51">
        <f t="shared" si="0"/>
        <v>387.91</v>
      </c>
      <c r="E37" s="54">
        <v>387.91</v>
      </c>
    </row>
    <row r="38" spans="1:5" s="28" customFormat="1" ht="30" x14ac:dyDescent="0.25">
      <c r="A38" s="37" t="s">
        <v>107</v>
      </c>
      <c r="B38" s="44">
        <v>2</v>
      </c>
      <c r="C38" s="42" t="s">
        <v>83</v>
      </c>
      <c r="D38" s="51">
        <f t="shared" si="0"/>
        <v>112.41</v>
      </c>
      <c r="E38" s="54">
        <v>224.82</v>
      </c>
    </row>
    <row r="39" spans="1:5" s="28" customFormat="1" ht="30" customHeight="1" x14ac:dyDescent="0.25">
      <c r="A39" s="37" t="s">
        <v>64</v>
      </c>
      <c r="B39" s="44">
        <v>1</v>
      </c>
      <c r="C39" s="42" t="s">
        <v>19</v>
      </c>
      <c r="D39" s="51">
        <f t="shared" si="0"/>
        <v>542.77</v>
      </c>
      <c r="E39" s="54">
        <v>542.77</v>
      </c>
    </row>
    <row r="40" spans="1:5" s="28" customFormat="1" ht="15" x14ac:dyDescent="0.25">
      <c r="A40" s="37" t="s">
        <v>65</v>
      </c>
      <c r="B40" s="44">
        <v>30</v>
      </c>
      <c r="C40" s="42" t="s">
        <v>19</v>
      </c>
      <c r="D40" s="51">
        <f t="shared" si="0"/>
        <v>227.21933333333334</v>
      </c>
      <c r="E40" s="54">
        <v>6816.58</v>
      </c>
    </row>
    <row r="41" spans="1:5" s="28" customFormat="1" ht="30" customHeight="1" x14ac:dyDescent="0.25">
      <c r="A41" s="37" t="s">
        <v>110</v>
      </c>
      <c r="B41" s="44">
        <v>1</v>
      </c>
      <c r="C41" s="42" t="s">
        <v>111</v>
      </c>
      <c r="D41" s="51">
        <f t="shared" si="0"/>
        <v>55.19</v>
      </c>
      <c r="E41" s="54">
        <v>55.19</v>
      </c>
    </row>
    <row r="42" spans="1:5" s="28" customFormat="1" ht="15" x14ac:dyDescent="0.25">
      <c r="A42" s="36" t="s">
        <v>40</v>
      </c>
      <c r="B42" s="41"/>
      <c r="C42" s="41"/>
      <c r="D42" s="50"/>
      <c r="E42" s="53"/>
    </row>
    <row r="43" spans="1:5" s="28" customFormat="1" ht="30" x14ac:dyDescent="0.25">
      <c r="A43" s="37" t="s">
        <v>66</v>
      </c>
      <c r="B43" s="45">
        <v>1.387</v>
      </c>
      <c r="C43" s="42" t="s">
        <v>16</v>
      </c>
      <c r="D43" s="51">
        <f>E43/B43</f>
        <v>1354.0086517664022</v>
      </c>
      <c r="E43" s="54">
        <v>1878.01</v>
      </c>
    </row>
    <row r="44" spans="1:5" s="28" customFormat="1" ht="30" x14ac:dyDescent="0.25">
      <c r="A44" s="37" t="s">
        <v>79</v>
      </c>
      <c r="B44" s="44">
        <v>80</v>
      </c>
      <c r="C44" s="42" t="s">
        <v>80</v>
      </c>
      <c r="D44" s="51">
        <f>E44/B44</f>
        <v>44.859625000000001</v>
      </c>
      <c r="E44" s="54">
        <v>3588.77</v>
      </c>
    </row>
    <row r="45" spans="1:5" s="28" customFormat="1" ht="30" x14ac:dyDescent="0.25">
      <c r="A45" s="37" t="s">
        <v>103</v>
      </c>
      <c r="B45" s="44">
        <v>162</v>
      </c>
      <c r="C45" s="42" t="s">
        <v>67</v>
      </c>
      <c r="D45" s="51">
        <f>E45/B45</f>
        <v>37.489506172839505</v>
      </c>
      <c r="E45" s="54">
        <v>6073.3</v>
      </c>
    </row>
    <row r="46" spans="1:5" s="28" customFormat="1" ht="30" x14ac:dyDescent="0.25">
      <c r="A46" s="37" t="s">
        <v>104</v>
      </c>
      <c r="B46" s="45">
        <v>2E-3</v>
      </c>
      <c r="C46" s="42" t="s">
        <v>86</v>
      </c>
      <c r="D46" s="51">
        <f>E46/B46</f>
        <v>173300</v>
      </c>
      <c r="E46" s="54">
        <v>346.6</v>
      </c>
    </row>
    <row r="47" spans="1:5" s="28" customFormat="1" ht="15" x14ac:dyDescent="0.25">
      <c r="A47" s="36" t="s">
        <v>81</v>
      </c>
      <c r="B47" s="41"/>
      <c r="C47" s="41"/>
      <c r="D47" s="50"/>
      <c r="E47" s="53"/>
    </row>
    <row r="48" spans="1:5" s="28" customFormat="1" ht="15" x14ac:dyDescent="0.25">
      <c r="A48" s="37" t="s">
        <v>82</v>
      </c>
      <c r="B48" s="42" t="s">
        <v>88</v>
      </c>
      <c r="C48" s="42" t="s">
        <v>11</v>
      </c>
      <c r="D48" s="51">
        <f>E48/12</f>
        <v>1800</v>
      </c>
      <c r="E48" s="54">
        <v>21600</v>
      </c>
    </row>
    <row r="49" spans="1:5" s="28" customFormat="1" ht="15" x14ac:dyDescent="0.25">
      <c r="A49" s="36" t="s">
        <v>41</v>
      </c>
      <c r="B49" s="41"/>
      <c r="C49" s="41"/>
      <c r="D49" s="50"/>
      <c r="E49" s="53"/>
    </row>
    <row r="50" spans="1:5" s="28" customFormat="1" ht="15" x14ac:dyDescent="0.25">
      <c r="A50" s="55" t="s">
        <v>122</v>
      </c>
      <c r="B50" s="46">
        <v>0.01</v>
      </c>
      <c r="C50" s="42" t="s">
        <v>87</v>
      </c>
      <c r="D50" s="51">
        <f t="shared" ref="D50:D55" si="1">E50/B50</f>
        <v>76315</v>
      </c>
      <c r="E50" s="54">
        <v>763.15</v>
      </c>
    </row>
    <row r="51" spans="1:5" s="28" customFormat="1" ht="15" x14ac:dyDescent="0.25">
      <c r="A51" s="37" t="s">
        <v>123</v>
      </c>
      <c r="B51" s="44">
        <v>1</v>
      </c>
      <c r="C51" s="42" t="s">
        <v>13</v>
      </c>
      <c r="D51" s="51">
        <f t="shared" si="1"/>
        <v>5320.04</v>
      </c>
      <c r="E51" s="54">
        <v>5320.04</v>
      </c>
    </row>
    <row r="52" spans="1:5" s="28" customFormat="1" ht="15" x14ac:dyDescent="0.25">
      <c r="A52" s="37" t="s">
        <v>68</v>
      </c>
      <c r="B52" s="44">
        <v>2</v>
      </c>
      <c r="C52" s="42" t="s">
        <v>13</v>
      </c>
      <c r="D52" s="51">
        <f t="shared" si="1"/>
        <v>936.9</v>
      </c>
      <c r="E52" s="54">
        <v>1873.8</v>
      </c>
    </row>
    <row r="53" spans="1:5" s="28" customFormat="1" ht="30" x14ac:dyDescent="0.25">
      <c r="A53" s="37" t="s">
        <v>124</v>
      </c>
      <c r="B53" s="44">
        <v>2</v>
      </c>
      <c r="C53" s="42" t="s">
        <v>13</v>
      </c>
      <c r="D53" s="51">
        <f t="shared" si="1"/>
        <v>128.19</v>
      </c>
      <c r="E53" s="54">
        <v>256.38</v>
      </c>
    </row>
    <row r="54" spans="1:5" s="28" customFormat="1" ht="30" x14ac:dyDescent="0.25">
      <c r="A54" s="37" t="s">
        <v>125</v>
      </c>
      <c r="B54" s="46">
        <v>0.02</v>
      </c>
      <c r="C54" s="42" t="s">
        <v>15</v>
      </c>
      <c r="D54" s="51">
        <f t="shared" si="1"/>
        <v>64109.5</v>
      </c>
      <c r="E54" s="54">
        <v>1282.19</v>
      </c>
    </row>
    <row r="55" spans="1:5" s="28" customFormat="1" ht="45" x14ac:dyDescent="0.25">
      <c r="A55" s="37" t="s">
        <v>126</v>
      </c>
      <c r="B55" s="44">
        <v>1</v>
      </c>
      <c r="C55" s="42" t="s">
        <v>108</v>
      </c>
      <c r="D55" s="51">
        <f t="shared" si="1"/>
        <v>1095.24</v>
      </c>
      <c r="E55" s="54">
        <v>1095.24</v>
      </c>
    </row>
    <row r="56" spans="1:5" s="28" customFormat="1" ht="15" x14ac:dyDescent="0.25">
      <c r="A56" s="38" t="s">
        <v>84</v>
      </c>
      <c r="B56" s="41"/>
      <c r="C56" s="41"/>
      <c r="D56" s="50"/>
      <c r="E56" s="53"/>
    </row>
    <row r="57" spans="1:5" s="28" customFormat="1" ht="15" x14ac:dyDescent="0.25">
      <c r="A57" s="55" t="s">
        <v>127</v>
      </c>
      <c r="B57" s="44">
        <v>1</v>
      </c>
      <c r="C57" s="42" t="s">
        <v>128</v>
      </c>
      <c r="D57" s="51">
        <f t="shared" ref="D57:D67" si="2">E57/B57</f>
        <v>254.51</v>
      </c>
      <c r="E57" s="54">
        <v>254.51</v>
      </c>
    </row>
    <row r="58" spans="1:5" s="28" customFormat="1" ht="45" x14ac:dyDescent="0.25">
      <c r="A58" s="37" t="s">
        <v>129</v>
      </c>
      <c r="B58" s="45">
        <v>6.0000000000000001E-3</v>
      </c>
      <c r="C58" s="42" t="s">
        <v>16</v>
      </c>
      <c r="D58" s="51">
        <f t="shared" si="2"/>
        <v>36683.333333333328</v>
      </c>
      <c r="E58" s="54">
        <v>220.1</v>
      </c>
    </row>
    <row r="59" spans="1:5" s="28" customFormat="1" ht="15" x14ac:dyDescent="0.25">
      <c r="A59" s="55" t="s">
        <v>130</v>
      </c>
      <c r="B59" s="45">
        <v>2.5000000000000001E-2</v>
      </c>
      <c r="C59" s="42" t="s">
        <v>86</v>
      </c>
      <c r="D59" s="51">
        <f t="shared" si="2"/>
        <v>51396.4</v>
      </c>
      <c r="E59" s="54">
        <v>1284.9100000000001</v>
      </c>
    </row>
    <row r="60" spans="1:5" s="28" customFormat="1" ht="15" x14ac:dyDescent="0.25">
      <c r="A60" s="55" t="s">
        <v>85</v>
      </c>
      <c r="B60" s="43">
        <v>0.2</v>
      </c>
      <c r="C60" s="42" t="s">
        <v>17</v>
      </c>
      <c r="D60" s="51">
        <f t="shared" si="2"/>
        <v>5175.3999999999996</v>
      </c>
      <c r="E60" s="54">
        <v>1035.08</v>
      </c>
    </row>
    <row r="61" spans="1:5" s="28" customFormat="1" ht="15" x14ac:dyDescent="0.25">
      <c r="A61" s="37" t="s">
        <v>131</v>
      </c>
      <c r="B61" s="45">
        <v>2.5000000000000001E-2</v>
      </c>
      <c r="C61" s="42" t="s">
        <v>86</v>
      </c>
      <c r="D61" s="51">
        <f t="shared" si="2"/>
        <v>4555.2</v>
      </c>
      <c r="E61" s="54">
        <v>113.88</v>
      </c>
    </row>
    <row r="62" spans="1:5" s="28" customFormat="1" ht="15" x14ac:dyDescent="0.25">
      <c r="A62" s="55" t="s">
        <v>132</v>
      </c>
      <c r="B62" s="46">
        <v>0.04</v>
      </c>
      <c r="C62" s="42" t="s">
        <v>17</v>
      </c>
      <c r="D62" s="51">
        <f t="shared" si="2"/>
        <v>60660.749999999993</v>
      </c>
      <c r="E62" s="54">
        <v>2426.4299999999998</v>
      </c>
    </row>
    <row r="63" spans="1:5" s="28" customFormat="1" ht="30" x14ac:dyDescent="0.25">
      <c r="A63" s="37" t="s">
        <v>133</v>
      </c>
      <c r="B63" s="45">
        <v>1.0999999999999999E-2</v>
      </c>
      <c r="C63" s="42" t="s">
        <v>15</v>
      </c>
      <c r="D63" s="51">
        <f t="shared" si="2"/>
        <v>48466.36363636364</v>
      </c>
      <c r="E63" s="54">
        <v>533.13</v>
      </c>
    </row>
    <row r="64" spans="1:5" s="28" customFormat="1" ht="15" x14ac:dyDescent="0.25">
      <c r="A64" s="37" t="s">
        <v>134</v>
      </c>
      <c r="B64" s="46">
        <v>0.01</v>
      </c>
      <c r="C64" s="42" t="s">
        <v>86</v>
      </c>
      <c r="D64" s="51">
        <f t="shared" si="2"/>
        <v>11186</v>
      </c>
      <c r="E64" s="54">
        <v>111.86</v>
      </c>
    </row>
    <row r="65" spans="1:5" s="28" customFormat="1" ht="15" x14ac:dyDescent="0.25">
      <c r="A65" s="37" t="s">
        <v>135</v>
      </c>
      <c r="B65" s="46">
        <v>0.04</v>
      </c>
      <c r="C65" s="42" t="s">
        <v>17</v>
      </c>
      <c r="D65" s="51">
        <f t="shared" si="2"/>
        <v>33680.25</v>
      </c>
      <c r="E65" s="54">
        <v>1347.21</v>
      </c>
    </row>
    <row r="66" spans="1:5" s="28" customFormat="1" ht="30" x14ac:dyDescent="0.25">
      <c r="A66" s="37" t="s">
        <v>136</v>
      </c>
      <c r="B66" s="45">
        <v>2.5000000000000001E-2</v>
      </c>
      <c r="C66" s="42" t="s">
        <v>86</v>
      </c>
      <c r="D66" s="51">
        <f t="shared" si="2"/>
        <v>12536.8</v>
      </c>
      <c r="E66" s="54">
        <v>313.42</v>
      </c>
    </row>
    <row r="67" spans="1:5" s="28" customFormat="1" ht="30" x14ac:dyDescent="0.25">
      <c r="A67" s="37" t="s">
        <v>137</v>
      </c>
      <c r="B67" s="44">
        <v>1</v>
      </c>
      <c r="C67" s="42" t="s">
        <v>13</v>
      </c>
      <c r="D67" s="51">
        <f t="shared" si="2"/>
        <v>1902.11</v>
      </c>
      <c r="E67" s="54">
        <v>1902.11</v>
      </c>
    </row>
    <row r="68" spans="1:5" s="28" customFormat="1" ht="15" x14ac:dyDescent="0.25">
      <c r="A68" s="36" t="s">
        <v>42</v>
      </c>
      <c r="B68" s="41"/>
      <c r="C68" s="41"/>
      <c r="D68" s="50"/>
      <c r="E68" s="53"/>
    </row>
    <row r="69" spans="1:5" s="28" customFormat="1" ht="15" x14ac:dyDescent="0.25">
      <c r="A69" s="37" t="s">
        <v>69</v>
      </c>
      <c r="B69" s="42" t="s">
        <v>22</v>
      </c>
      <c r="C69" s="42" t="s">
        <v>11</v>
      </c>
      <c r="D69" s="51">
        <f>E69</f>
        <v>4991.67</v>
      </c>
      <c r="E69" s="54">
        <v>4991.67</v>
      </c>
    </row>
    <row r="70" spans="1:5" s="28" customFormat="1" ht="15" x14ac:dyDescent="0.25">
      <c r="A70" s="36" t="s">
        <v>43</v>
      </c>
      <c r="B70" s="41"/>
      <c r="C70" s="41"/>
      <c r="D70" s="50"/>
      <c r="E70" s="53"/>
    </row>
    <row r="71" spans="1:5" s="28" customFormat="1" ht="15" x14ac:dyDescent="0.25">
      <c r="A71" s="37" t="s">
        <v>73</v>
      </c>
      <c r="B71" s="42" t="s">
        <v>23</v>
      </c>
      <c r="C71" s="42" t="s">
        <v>12</v>
      </c>
      <c r="D71" s="51">
        <f>E71</f>
        <v>62069.98</v>
      </c>
      <c r="E71" s="54">
        <v>62069.98</v>
      </c>
    </row>
    <row r="72" spans="1:5" s="28" customFormat="1" ht="15" x14ac:dyDescent="0.25">
      <c r="A72" s="36" t="s">
        <v>9</v>
      </c>
      <c r="B72" s="41"/>
      <c r="C72" s="41"/>
      <c r="D72" s="50"/>
      <c r="E72" s="53"/>
    </row>
    <row r="73" spans="1:5" s="28" customFormat="1" ht="15" x14ac:dyDescent="0.25">
      <c r="A73" s="37" t="s">
        <v>70</v>
      </c>
      <c r="B73" s="42" t="s">
        <v>23</v>
      </c>
      <c r="C73" s="42" t="s">
        <v>12</v>
      </c>
      <c r="D73" s="51">
        <f>E73</f>
        <v>105590.3</v>
      </c>
      <c r="E73" s="54">
        <v>105590.3</v>
      </c>
    </row>
    <row r="74" spans="1:5" s="28" customFormat="1" ht="15" x14ac:dyDescent="0.25">
      <c r="A74" s="36" t="s">
        <v>96</v>
      </c>
      <c r="B74" s="41"/>
      <c r="C74" s="41"/>
      <c r="D74" s="50"/>
      <c r="E74" s="53"/>
    </row>
    <row r="75" spans="1:5" s="28" customFormat="1" ht="15" x14ac:dyDescent="0.25">
      <c r="A75" s="37" t="s">
        <v>105</v>
      </c>
      <c r="B75" s="43">
        <v>1387.7</v>
      </c>
      <c r="C75" s="42" t="s">
        <v>12</v>
      </c>
      <c r="D75" s="51">
        <f>E75/B75</f>
        <v>7.0500036030842406</v>
      </c>
      <c r="E75" s="54">
        <v>9783.2900000000009</v>
      </c>
    </row>
    <row r="76" spans="1:5" s="28" customFormat="1" ht="15" x14ac:dyDescent="0.25">
      <c r="A76" s="36" t="s">
        <v>10</v>
      </c>
      <c r="B76" s="41"/>
      <c r="C76" s="41"/>
      <c r="D76" s="50"/>
      <c r="E76" s="53"/>
    </row>
    <row r="77" spans="1:5" s="28" customFormat="1" ht="15" x14ac:dyDescent="0.25">
      <c r="A77" s="37" t="s">
        <v>71</v>
      </c>
      <c r="B77" s="42" t="s">
        <v>21</v>
      </c>
      <c r="C77" s="42" t="s">
        <v>11</v>
      </c>
      <c r="D77" s="51">
        <f>E77</f>
        <v>48329.9</v>
      </c>
      <c r="E77" s="54">
        <v>48329.9</v>
      </c>
    </row>
    <row r="78" spans="1:5" ht="14.25" x14ac:dyDescent="0.2">
      <c r="A78" s="24" t="s">
        <v>24</v>
      </c>
      <c r="B78" s="47" t="s">
        <v>20</v>
      </c>
      <c r="C78" s="25"/>
      <c r="D78" s="52"/>
      <c r="E78" s="26">
        <f>SUM(E7:E77)</f>
        <v>451264.66</v>
      </c>
    </row>
    <row r="79" spans="1:5" ht="15" x14ac:dyDescent="0.2">
      <c r="D79" s="48"/>
    </row>
    <row r="80" spans="1:5" ht="15" x14ac:dyDescent="0.2">
      <c r="A80" s="12" t="s">
        <v>30</v>
      </c>
      <c r="B80" s="48"/>
      <c r="C80" s="48"/>
      <c r="D80" s="48"/>
      <c r="E80" s="48"/>
    </row>
    <row r="81" spans="1:5" ht="15" x14ac:dyDescent="0.2">
      <c r="A81" s="12" t="s">
        <v>142</v>
      </c>
      <c r="B81" s="48"/>
      <c r="C81" s="48"/>
      <c r="D81" s="48"/>
      <c r="E81" s="48"/>
    </row>
    <row r="82" spans="1:5" ht="15" x14ac:dyDescent="0.2">
      <c r="A82" s="12" t="s">
        <v>31</v>
      </c>
      <c r="B82" s="48"/>
      <c r="C82" s="48"/>
      <c r="D82" s="48"/>
      <c r="E82" s="48"/>
    </row>
    <row r="83" spans="1:5" ht="15" x14ac:dyDescent="0.2">
      <c r="A83" s="12" t="s">
        <v>32</v>
      </c>
      <c r="B83" s="48"/>
      <c r="C83" s="48"/>
      <c r="D83" s="49"/>
      <c r="E83" s="48"/>
    </row>
    <row r="84" spans="1:5" ht="15" customHeight="1" x14ac:dyDescent="0.2">
      <c r="A84" s="31" t="s">
        <v>74</v>
      </c>
      <c r="B84" s="49"/>
      <c r="C84" s="49"/>
      <c r="E84" s="49"/>
    </row>
    <row r="85" spans="1:5" ht="15" x14ac:dyDescent="0.25">
      <c r="A85" s="31" t="s">
        <v>75</v>
      </c>
      <c r="D85" s="4"/>
    </row>
    <row r="86" spans="1:5" ht="15" x14ac:dyDescent="0.25">
      <c r="A86" s="31"/>
      <c r="D86" s="4"/>
    </row>
    <row r="87" spans="1:5" ht="15" x14ac:dyDescent="0.25">
      <c r="A87" s="5" t="s">
        <v>25</v>
      </c>
      <c r="B87" s="33"/>
      <c r="C87" s="4"/>
      <c r="D87" s="4"/>
      <c r="E87" s="4"/>
    </row>
    <row r="88" spans="1:5" ht="15" x14ac:dyDescent="0.25">
      <c r="A88" s="5"/>
      <c r="B88" s="33"/>
      <c r="C88" s="4"/>
      <c r="D88" s="33"/>
      <c r="E88" s="4"/>
    </row>
    <row r="89" spans="1:5" ht="15" x14ac:dyDescent="0.25">
      <c r="A89" s="176" t="s">
        <v>50</v>
      </c>
      <c r="B89" s="176"/>
      <c r="C89" s="33" t="s">
        <v>29</v>
      </c>
      <c r="D89" s="4"/>
      <c r="E89" s="33"/>
    </row>
    <row r="90" spans="1:5" ht="15" x14ac:dyDescent="0.25">
      <c r="A90" s="180" t="s">
        <v>51</v>
      </c>
      <c r="B90" s="180"/>
      <c r="C90" s="4" t="s">
        <v>26</v>
      </c>
      <c r="D90" s="4"/>
      <c r="E90" s="4"/>
    </row>
    <row r="91" spans="1:5" ht="15" x14ac:dyDescent="0.25">
      <c r="A91" s="5"/>
      <c r="B91" s="33"/>
      <c r="C91" s="4"/>
      <c r="D91" s="33"/>
      <c r="E91" s="4"/>
    </row>
    <row r="92" spans="1:5" ht="15" x14ac:dyDescent="0.25">
      <c r="A92" s="176" t="s">
        <v>28</v>
      </c>
      <c r="B92" s="176"/>
      <c r="C92" s="33" t="s">
        <v>29</v>
      </c>
      <c r="D92" s="4"/>
      <c r="E92" s="4"/>
    </row>
    <row r="93" spans="1:5" ht="15" x14ac:dyDescent="0.25">
      <c r="A93" s="13" t="s">
        <v>27</v>
      </c>
      <c r="B93" s="33"/>
      <c r="C93" s="4" t="s">
        <v>26</v>
      </c>
      <c r="D93" s="4"/>
      <c r="E93" s="4"/>
    </row>
    <row r="94" spans="1:5" ht="15" x14ac:dyDescent="0.25">
      <c r="A94" s="2"/>
      <c r="B94" s="33"/>
      <c r="C94" s="4"/>
      <c r="E94" s="4"/>
    </row>
  </sheetData>
  <mergeCells count="6">
    <mergeCell ref="A92:B92"/>
    <mergeCell ref="A2:E2"/>
    <mergeCell ref="A1:E1"/>
    <mergeCell ref="D3:E3"/>
    <mergeCell ref="A90:B90"/>
    <mergeCell ref="A89:B89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"/>
  <sheetViews>
    <sheetView view="pageBreakPreview" zoomScale="90" zoomScaleSheetLayoutView="90" workbookViewId="0">
      <selection activeCell="F25" sqref="F25"/>
    </sheetView>
  </sheetViews>
  <sheetFormatPr defaultColWidth="9.140625" defaultRowHeight="15" x14ac:dyDescent="0.25"/>
  <cols>
    <col min="1" max="1" width="50.140625" style="2" customWidth="1"/>
    <col min="2" max="2" width="13.140625" style="2" bestFit="1" customWidth="1"/>
    <col min="3" max="4" width="13.28515625" style="2" bestFit="1" customWidth="1"/>
    <col min="5" max="5" width="12.7109375" style="2" bestFit="1" customWidth="1"/>
    <col min="6" max="16384" width="9.140625" style="2"/>
  </cols>
  <sheetData>
    <row r="1" spans="1:4" ht="20.25" x14ac:dyDescent="0.3">
      <c r="A1" s="181" t="s">
        <v>138</v>
      </c>
      <c r="B1" s="181"/>
      <c r="C1" s="181"/>
      <c r="D1" s="181"/>
    </row>
    <row r="2" spans="1:4" x14ac:dyDescent="0.25">
      <c r="A2" s="6"/>
      <c r="B2" s="6"/>
      <c r="C2" s="6"/>
      <c r="D2" s="6"/>
    </row>
    <row r="3" spans="1:4" x14ac:dyDescent="0.25">
      <c r="A3" s="7" t="s">
        <v>49</v>
      </c>
      <c r="B3" s="8"/>
      <c r="C3" s="188"/>
      <c r="D3" s="188"/>
    </row>
    <row r="4" spans="1:4" x14ac:dyDescent="0.25">
      <c r="A4" s="7"/>
      <c r="B4" s="8"/>
      <c r="C4" s="11"/>
      <c r="D4" s="11"/>
    </row>
    <row r="5" spans="1:4" x14ac:dyDescent="0.25">
      <c r="A5" s="19" t="s">
        <v>33</v>
      </c>
      <c r="B5" s="19" t="s">
        <v>34</v>
      </c>
      <c r="C5" s="20" t="s">
        <v>35</v>
      </c>
      <c r="D5" s="20" t="s">
        <v>36</v>
      </c>
    </row>
    <row r="6" spans="1:4" x14ac:dyDescent="0.25">
      <c r="A6" s="22" t="s">
        <v>72</v>
      </c>
      <c r="B6" s="182">
        <v>51015.1</v>
      </c>
      <c r="C6" s="183"/>
      <c r="D6" s="184"/>
    </row>
    <row r="7" spans="1:4" x14ac:dyDescent="0.25">
      <c r="A7" s="29" t="s">
        <v>48</v>
      </c>
      <c r="B7" s="30" t="s">
        <v>20</v>
      </c>
      <c r="C7" s="35">
        <v>359577.84</v>
      </c>
      <c r="D7" s="34">
        <v>327405.33</v>
      </c>
    </row>
    <row r="8" spans="1:4" x14ac:dyDescent="0.25">
      <c r="A8" s="29" t="s">
        <v>89</v>
      </c>
      <c r="B8" s="30" t="s">
        <v>20</v>
      </c>
      <c r="C8" s="35">
        <v>2500</v>
      </c>
      <c r="D8" s="34">
        <v>3768.3</v>
      </c>
    </row>
    <row r="9" spans="1:4" x14ac:dyDescent="0.25">
      <c r="A9" s="29" t="s">
        <v>52</v>
      </c>
      <c r="B9" s="30" t="s">
        <v>20</v>
      </c>
      <c r="C9" s="35">
        <v>71344.800000000003</v>
      </c>
      <c r="D9" s="34">
        <v>69664.55</v>
      </c>
    </row>
    <row r="10" spans="1:4" x14ac:dyDescent="0.25">
      <c r="A10" s="29" t="s">
        <v>90</v>
      </c>
      <c r="B10" s="30" t="s">
        <v>20</v>
      </c>
      <c r="C10" s="35">
        <v>7476.52</v>
      </c>
      <c r="D10" s="34">
        <v>3914.2</v>
      </c>
    </row>
    <row r="11" spans="1:4" x14ac:dyDescent="0.25">
      <c r="A11" s="29" t="s">
        <v>91</v>
      </c>
      <c r="B11" s="30" t="s">
        <v>20</v>
      </c>
      <c r="C11" s="35">
        <v>4994.16</v>
      </c>
      <c r="D11" s="34">
        <v>4644.13</v>
      </c>
    </row>
    <row r="12" spans="1:4" x14ac:dyDescent="0.25">
      <c r="A12" s="29" t="s">
        <v>81</v>
      </c>
      <c r="B12" s="30" t="s">
        <v>20</v>
      </c>
      <c r="C12" s="35">
        <v>21760.2</v>
      </c>
      <c r="D12" s="34">
        <v>13747.27</v>
      </c>
    </row>
    <row r="13" spans="1:4" x14ac:dyDescent="0.25">
      <c r="A13" s="29" t="s">
        <v>92</v>
      </c>
      <c r="B13" s="30" t="s">
        <v>20</v>
      </c>
      <c r="C13" s="35">
        <v>2325.38</v>
      </c>
      <c r="D13" s="34" t="s">
        <v>20</v>
      </c>
    </row>
    <row r="14" spans="1:4" x14ac:dyDescent="0.25">
      <c r="A14" s="29" t="s">
        <v>93</v>
      </c>
      <c r="B14" s="30" t="s">
        <v>20</v>
      </c>
      <c r="C14" s="35">
        <v>1967.9</v>
      </c>
      <c r="D14" s="34">
        <v>1739.34</v>
      </c>
    </row>
    <row r="15" spans="1:4" ht="15.75" customHeight="1" x14ac:dyDescent="0.25">
      <c r="A15" s="29" t="s">
        <v>94</v>
      </c>
      <c r="B15" s="30" t="s">
        <v>20</v>
      </c>
      <c r="C15" s="35">
        <v>11352.24</v>
      </c>
      <c r="D15" s="34">
        <v>3093.1</v>
      </c>
    </row>
    <row r="16" spans="1:4" ht="14.25" customHeight="1" x14ac:dyDescent="0.25">
      <c r="A16" s="29" t="s">
        <v>8</v>
      </c>
      <c r="B16" s="30">
        <f>Акт!E7</f>
        <v>4637.41</v>
      </c>
      <c r="C16" s="35" t="s">
        <v>20</v>
      </c>
      <c r="D16" s="34" t="s">
        <v>20</v>
      </c>
    </row>
    <row r="17" spans="1:5" x14ac:dyDescent="0.25">
      <c r="A17" s="29" t="s">
        <v>37</v>
      </c>
      <c r="B17" s="30">
        <f>SUM(Акт!E9:E13)</f>
        <v>18838.13</v>
      </c>
      <c r="C17" s="35" t="s">
        <v>20</v>
      </c>
      <c r="D17" s="34" t="s">
        <v>20</v>
      </c>
    </row>
    <row r="18" spans="1:5" ht="30" x14ac:dyDescent="0.25">
      <c r="A18" s="29" t="s">
        <v>53</v>
      </c>
      <c r="B18" s="30">
        <f>Акт!E15</f>
        <v>71344.800000000003</v>
      </c>
      <c r="C18" s="35" t="s">
        <v>20</v>
      </c>
      <c r="D18" s="34" t="s">
        <v>20</v>
      </c>
    </row>
    <row r="19" spans="1:5" ht="30" x14ac:dyDescent="0.25">
      <c r="A19" s="29" t="s">
        <v>95</v>
      </c>
      <c r="B19" s="30">
        <f>SUM(Акт!E17:E20)</f>
        <v>17976.419999999998</v>
      </c>
      <c r="C19" s="35" t="s">
        <v>20</v>
      </c>
      <c r="D19" s="34" t="s">
        <v>20</v>
      </c>
    </row>
    <row r="20" spans="1:5" ht="30" x14ac:dyDescent="0.25">
      <c r="A20" s="29" t="s">
        <v>38</v>
      </c>
      <c r="B20" s="30">
        <f>Акт!E22</f>
        <v>9109.66</v>
      </c>
      <c r="C20" s="35" t="s">
        <v>20</v>
      </c>
      <c r="D20" s="34" t="s">
        <v>20</v>
      </c>
    </row>
    <row r="21" spans="1:5" x14ac:dyDescent="0.25">
      <c r="A21" s="29" t="s">
        <v>39</v>
      </c>
      <c r="B21" s="30">
        <f>SUM(Акт!E24:E41)</f>
        <v>44972.98</v>
      </c>
      <c r="C21" s="35" t="s">
        <v>20</v>
      </c>
      <c r="D21" s="34" t="s">
        <v>20</v>
      </c>
    </row>
    <row r="22" spans="1:5" x14ac:dyDescent="0.25">
      <c r="A22" s="29" t="s">
        <v>40</v>
      </c>
      <c r="B22" s="30">
        <f>SUM(Акт!E43:E46)</f>
        <v>11886.68</v>
      </c>
      <c r="C22" s="35" t="s">
        <v>20</v>
      </c>
      <c r="D22" s="34" t="s">
        <v>20</v>
      </c>
    </row>
    <row r="23" spans="1:5" x14ac:dyDescent="0.25">
      <c r="A23" s="29" t="s">
        <v>81</v>
      </c>
      <c r="B23" s="30">
        <f>Акт!E48</f>
        <v>21600</v>
      </c>
      <c r="C23" s="35" t="s">
        <v>20</v>
      </c>
      <c r="D23" s="34" t="s">
        <v>20</v>
      </c>
    </row>
    <row r="24" spans="1:5" x14ac:dyDescent="0.25">
      <c r="A24" s="29" t="s">
        <v>41</v>
      </c>
      <c r="B24" s="30">
        <f>SUM(Акт!E50:E55)</f>
        <v>10590.8</v>
      </c>
      <c r="C24" s="35" t="s">
        <v>20</v>
      </c>
      <c r="D24" s="34" t="s">
        <v>20</v>
      </c>
    </row>
    <row r="25" spans="1:5" ht="30" x14ac:dyDescent="0.25">
      <c r="A25" s="29" t="s">
        <v>84</v>
      </c>
      <c r="B25" s="30">
        <f>SUM(Акт!E57:E67)</f>
        <v>9542.64</v>
      </c>
      <c r="C25" s="35" t="s">
        <v>20</v>
      </c>
      <c r="D25" s="34" t="s">
        <v>20</v>
      </c>
    </row>
    <row r="26" spans="1:5" x14ac:dyDescent="0.25">
      <c r="A26" s="29" t="s">
        <v>42</v>
      </c>
      <c r="B26" s="30">
        <f>Акт!E69</f>
        <v>4991.67</v>
      </c>
      <c r="C26" s="35" t="s">
        <v>20</v>
      </c>
      <c r="D26" s="34" t="s">
        <v>20</v>
      </c>
    </row>
    <row r="27" spans="1:5" x14ac:dyDescent="0.25">
      <c r="A27" s="29" t="s">
        <v>43</v>
      </c>
      <c r="B27" s="30">
        <f>Акт!E71</f>
        <v>62069.98</v>
      </c>
      <c r="C27" s="35" t="s">
        <v>20</v>
      </c>
      <c r="D27" s="34" t="s">
        <v>20</v>
      </c>
    </row>
    <row r="28" spans="1:5" x14ac:dyDescent="0.25">
      <c r="A28" s="29" t="s">
        <v>9</v>
      </c>
      <c r="B28" s="30">
        <f>Акт!E73</f>
        <v>105590.3</v>
      </c>
      <c r="C28" s="35" t="s">
        <v>20</v>
      </c>
      <c r="D28" s="34" t="s">
        <v>20</v>
      </c>
    </row>
    <row r="29" spans="1:5" x14ac:dyDescent="0.25">
      <c r="A29" s="29" t="s">
        <v>96</v>
      </c>
      <c r="B29" s="30">
        <f>Акт!E75</f>
        <v>9783.2900000000009</v>
      </c>
      <c r="C29" s="35" t="s">
        <v>20</v>
      </c>
      <c r="D29" s="34" t="s">
        <v>20</v>
      </c>
    </row>
    <row r="30" spans="1:5" x14ac:dyDescent="0.25">
      <c r="A30" s="29" t="s">
        <v>10</v>
      </c>
      <c r="B30" s="30">
        <f>Акт!E77</f>
        <v>48329.9</v>
      </c>
      <c r="C30" s="35" t="s">
        <v>20</v>
      </c>
      <c r="D30" s="34" t="s">
        <v>20</v>
      </c>
    </row>
    <row r="31" spans="1:5" x14ac:dyDescent="0.25">
      <c r="A31" s="21" t="s">
        <v>24</v>
      </c>
      <c r="B31" s="23">
        <f t="shared" ref="B31:C31" si="0">SUM(B7:B30)</f>
        <v>451264.66</v>
      </c>
      <c r="C31" s="23">
        <f t="shared" si="0"/>
        <v>483299.04000000004</v>
      </c>
      <c r="D31" s="23">
        <f>SUM(D7:D30)</f>
        <v>427976.22000000003</v>
      </c>
    </row>
    <row r="32" spans="1:5" s="10" customFormat="1" ht="24.75" customHeight="1" x14ac:dyDescent="0.25">
      <c r="A32" s="185" t="s">
        <v>141</v>
      </c>
      <c r="B32" s="186"/>
      <c r="C32" s="186"/>
      <c r="D32" s="187"/>
      <c r="E32" s="56">
        <f>D31-B6-B31</f>
        <v>-74303.539999999921</v>
      </c>
    </row>
    <row r="33" spans="1:4" s="10" customFormat="1" ht="24.75" customHeight="1" x14ac:dyDescent="0.25">
      <c r="A33" s="185" t="s">
        <v>139</v>
      </c>
      <c r="B33" s="186"/>
      <c r="C33" s="186"/>
      <c r="D33" s="187"/>
    </row>
    <row r="34" spans="1:4" s="10" customFormat="1" ht="24.75" customHeight="1" x14ac:dyDescent="0.25">
      <c r="A34" s="2"/>
      <c r="B34" s="2"/>
      <c r="C34" s="2"/>
      <c r="D34" s="2"/>
    </row>
    <row r="35" spans="1:4" ht="15" customHeight="1" x14ac:dyDescent="0.25">
      <c r="A35" s="9" t="s">
        <v>46</v>
      </c>
      <c r="B35" s="8"/>
      <c r="C35" s="8"/>
      <c r="D35" s="6"/>
    </row>
    <row r="36" spans="1:4" ht="22.5" customHeight="1" x14ac:dyDescent="0.25">
      <c r="A36" s="8" t="s">
        <v>47</v>
      </c>
      <c r="B36" s="8"/>
      <c r="C36" s="8"/>
      <c r="D36" s="6"/>
    </row>
    <row r="37" spans="1:4" ht="22.5" customHeight="1" x14ac:dyDescent="0.25">
      <c r="A37" s="9" t="s">
        <v>44</v>
      </c>
      <c r="B37" s="8"/>
      <c r="C37" s="8"/>
      <c r="D37" s="6"/>
    </row>
    <row r="38" spans="1:4" ht="22.5" customHeight="1" x14ac:dyDescent="0.25">
      <c r="A38" s="9" t="s">
        <v>45</v>
      </c>
      <c r="B38" s="8"/>
      <c r="C38" s="8"/>
      <c r="D38" s="6"/>
    </row>
    <row r="39" spans="1:4" ht="22.5" customHeight="1" x14ac:dyDescent="0.25">
      <c r="A39" s="1"/>
      <c r="B39" s="1"/>
      <c r="C39" s="1"/>
    </row>
  </sheetData>
  <mergeCells count="5">
    <mergeCell ref="A1:D1"/>
    <mergeCell ref="B6:D6"/>
    <mergeCell ref="A32:D32"/>
    <mergeCell ref="A33:D33"/>
    <mergeCell ref="C3:D3"/>
  </mergeCells>
  <pageMargins left="0.7" right="0.7" top="0.75" bottom="0.75" header="0.3" footer="0.3"/>
  <pageSetup paperSize="9" scale="9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workbookViewId="0">
      <selection activeCell="A22" activeCellId="2" sqref="A12:XFD14 A18:XFD18 A22:XFD25"/>
    </sheetView>
  </sheetViews>
  <sheetFormatPr defaultColWidth="9.140625" defaultRowHeight="15" x14ac:dyDescent="0.25"/>
  <cols>
    <col min="1" max="1" width="12.5703125" style="87" customWidth="1"/>
    <col min="2" max="2" width="14.5703125" style="87" customWidth="1"/>
    <col min="3" max="3" width="19.5703125" style="87" customWidth="1"/>
    <col min="4" max="4" width="14.42578125" style="87" customWidth="1"/>
    <col min="5" max="5" width="18.28515625" style="87" customWidth="1"/>
    <col min="6" max="6" width="16.28515625" style="87" customWidth="1"/>
    <col min="7" max="16384" width="9.140625" style="87"/>
  </cols>
  <sheetData>
    <row r="1" spans="1:19" s="58" customFormat="1" ht="35.25" customHeight="1" x14ac:dyDescent="0.3">
      <c r="A1" s="192" t="s">
        <v>169</v>
      </c>
      <c r="B1" s="192"/>
      <c r="C1" s="192"/>
      <c r="D1" s="192"/>
      <c r="E1" s="192"/>
      <c r="F1" s="192"/>
    </row>
    <row r="2" spans="1:19" s="58" customFormat="1" x14ac:dyDescent="0.25">
      <c r="A2" s="59"/>
      <c r="B2" s="59"/>
      <c r="C2" s="59"/>
      <c r="D2" s="59"/>
      <c r="E2" s="59"/>
      <c r="F2" s="59"/>
    </row>
    <row r="3" spans="1:19" s="58" customFormat="1" ht="19.5" customHeight="1" x14ac:dyDescent="0.25">
      <c r="A3" s="60" t="s">
        <v>143</v>
      </c>
      <c r="B3" s="60"/>
      <c r="C3" s="60"/>
      <c r="D3" s="60"/>
      <c r="E3" s="60"/>
      <c r="F3" s="61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</row>
    <row r="4" spans="1:19" s="58" customFormat="1" ht="19.5" customHeight="1" x14ac:dyDescent="0.25">
      <c r="A4" s="60"/>
      <c r="B4" s="60"/>
      <c r="C4" s="60"/>
      <c r="D4" s="60"/>
      <c r="E4" s="60"/>
      <c r="F4" s="61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  <c r="S4" s="62"/>
    </row>
    <row r="5" spans="1:19" s="58" customFormat="1" ht="36.75" customHeight="1" x14ac:dyDescent="0.25">
      <c r="A5" s="193" t="s">
        <v>144</v>
      </c>
      <c r="B5" s="193"/>
      <c r="C5" s="193"/>
      <c r="D5" s="193"/>
      <c r="E5" s="193"/>
      <c r="F5" s="19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</row>
    <row r="6" spans="1:19" s="72" customFormat="1" ht="27.75" customHeight="1" x14ac:dyDescent="0.25">
      <c r="A6" s="102" t="s">
        <v>145</v>
      </c>
      <c r="B6" s="102">
        <v>4</v>
      </c>
      <c r="C6" s="102" t="s">
        <v>146</v>
      </c>
      <c r="D6" s="103">
        <v>2972.7</v>
      </c>
      <c r="E6" s="102" t="s">
        <v>147</v>
      </c>
      <c r="F6" s="104">
        <v>1346.4</v>
      </c>
      <c r="G6" s="63"/>
      <c r="H6" s="65"/>
      <c r="I6" s="66"/>
      <c r="J6" s="67"/>
      <c r="K6" s="68"/>
      <c r="L6" s="69"/>
      <c r="M6" s="69"/>
      <c r="N6" s="69"/>
      <c r="O6" s="69"/>
      <c r="P6" s="70"/>
      <c r="Q6" s="194"/>
      <c r="R6" s="195"/>
      <c r="S6" s="71"/>
    </row>
    <row r="7" spans="1:19" s="74" customFormat="1" ht="32.25" customHeight="1" x14ac:dyDescent="0.25">
      <c r="A7" s="102" t="s">
        <v>148</v>
      </c>
      <c r="B7" s="102">
        <v>3</v>
      </c>
      <c r="C7" s="102" t="s">
        <v>149</v>
      </c>
      <c r="D7" s="103">
        <v>0</v>
      </c>
      <c r="E7" s="102" t="s">
        <v>150</v>
      </c>
      <c r="F7" s="104">
        <v>897.6</v>
      </c>
      <c r="G7" s="63"/>
      <c r="H7" s="65"/>
      <c r="I7" s="66"/>
      <c r="J7" s="67"/>
      <c r="K7" s="68"/>
      <c r="L7" s="69"/>
      <c r="M7" s="69"/>
      <c r="N7" s="69"/>
      <c r="O7" s="69"/>
      <c r="P7" s="70"/>
      <c r="Q7" s="194"/>
      <c r="R7" s="196"/>
      <c r="S7" s="73"/>
    </row>
    <row r="8" spans="1:19" s="74" customFormat="1" ht="33.75" customHeight="1" x14ac:dyDescent="0.25">
      <c r="A8" s="102" t="s">
        <v>151</v>
      </c>
      <c r="B8" s="102">
        <v>44</v>
      </c>
      <c r="C8" s="102" t="s">
        <v>152</v>
      </c>
      <c r="D8" s="104">
        <v>295.8</v>
      </c>
      <c r="E8" s="102" t="s">
        <v>153</v>
      </c>
      <c r="F8" s="104">
        <v>490.1</v>
      </c>
      <c r="G8" s="63"/>
      <c r="H8" s="65"/>
      <c r="I8" s="66"/>
      <c r="J8" s="67"/>
      <c r="K8" s="68"/>
      <c r="L8" s="69"/>
      <c r="M8" s="69"/>
      <c r="N8" s="69"/>
      <c r="O8" s="69"/>
      <c r="P8" s="70"/>
      <c r="Q8" s="194"/>
      <c r="R8" s="195"/>
      <c r="S8" s="73"/>
    </row>
    <row r="9" spans="1:19" s="74" customFormat="1" ht="33.75" customHeight="1" x14ac:dyDescent="0.25">
      <c r="A9" s="64"/>
      <c r="B9" s="67"/>
      <c r="C9" s="64"/>
      <c r="D9" s="75"/>
      <c r="E9" s="67"/>
      <c r="F9" s="76"/>
      <c r="G9" s="63"/>
      <c r="H9" s="65"/>
      <c r="I9" s="66"/>
      <c r="J9" s="67"/>
      <c r="K9" s="68"/>
      <c r="L9" s="69"/>
      <c r="M9" s="69"/>
      <c r="N9" s="69"/>
      <c r="O9" s="69"/>
      <c r="P9" s="63"/>
      <c r="Q9" s="68"/>
      <c r="R9" s="77"/>
      <c r="S9" s="63"/>
    </row>
    <row r="10" spans="1:19" s="80" customFormat="1" ht="15" customHeight="1" thickBot="1" x14ac:dyDescent="0.3">
      <c r="A10" s="78"/>
      <c r="B10" s="78"/>
      <c r="C10" s="78"/>
      <c r="D10" s="78"/>
      <c r="E10" s="78"/>
      <c r="F10" s="79"/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58"/>
      <c r="R10" s="58"/>
      <c r="S10" s="58"/>
    </row>
    <row r="11" spans="1:19" s="80" customFormat="1" ht="30" customHeight="1" x14ac:dyDescent="0.25">
      <c r="A11" s="189" t="s">
        <v>154</v>
      </c>
      <c r="B11" s="190"/>
      <c r="C11" s="190"/>
      <c r="D11" s="190"/>
      <c r="E11" s="191"/>
      <c r="F11" s="81" t="s">
        <v>155</v>
      </c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</row>
    <row r="12" spans="1:19" s="107" customFormat="1" ht="30" customHeight="1" x14ac:dyDescent="0.25">
      <c r="A12" s="197" t="s">
        <v>156</v>
      </c>
      <c r="B12" s="198"/>
      <c r="C12" s="198"/>
      <c r="D12" s="198"/>
      <c r="E12" s="199"/>
      <c r="F12" s="105">
        <v>-74303.539999999994</v>
      </c>
      <c r="G12" s="106"/>
    </row>
    <row r="13" spans="1:19" s="107" customFormat="1" ht="30" customHeight="1" x14ac:dyDescent="0.25">
      <c r="A13" s="197" t="s">
        <v>157</v>
      </c>
      <c r="B13" s="198"/>
      <c r="C13" s="198"/>
      <c r="D13" s="198"/>
      <c r="E13" s="199"/>
      <c r="F13" s="105">
        <v>209770.74</v>
      </c>
    </row>
    <row r="14" spans="1:19" s="107" customFormat="1" ht="30" customHeight="1" x14ac:dyDescent="0.25">
      <c r="A14" s="197" t="s">
        <v>158</v>
      </c>
      <c r="B14" s="198"/>
      <c r="C14" s="198"/>
      <c r="D14" s="198"/>
      <c r="E14" s="199"/>
      <c r="F14" s="108">
        <f>SUM(F15:F17)</f>
        <v>566648.97</v>
      </c>
    </row>
    <row r="15" spans="1:19" s="80" customFormat="1" ht="28.5" customHeight="1" x14ac:dyDescent="0.25">
      <c r="A15" s="200" t="s">
        <v>159</v>
      </c>
      <c r="B15" s="201"/>
      <c r="C15" s="201"/>
      <c r="D15" s="201"/>
      <c r="E15" s="202"/>
      <c r="F15" s="83">
        <f>550065.33+14333.64</f>
        <v>564398.97</v>
      </c>
    </row>
    <row r="16" spans="1:19" s="80" customFormat="1" ht="24.75" hidden="1" customHeight="1" x14ac:dyDescent="0.25">
      <c r="A16" s="200" t="s">
        <v>160</v>
      </c>
      <c r="B16" s="201"/>
      <c r="C16" s="201"/>
      <c r="D16" s="201"/>
      <c r="E16" s="202"/>
      <c r="F16" s="83"/>
    </row>
    <row r="17" spans="1:19" s="80" customFormat="1" ht="30" customHeight="1" x14ac:dyDescent="0.25">
      <c r="A17" s="200" t="s">
        <v>161</v>
      </c>
      <c r="B17" s="201"/>
      <c r="C17" s="201"/>
      <c r="D17" s="201"/>
      <c r="E17" s="202"/>
      <c r="F17" s="83">
        <v>2250</v>
      </c>
    </row>
    <row r="18" spans="1:19" s="107" customFormat="1" ht="30" customHeight="1" x14ac:dyDescent="0.25">
      <c r="A18" s="197" t="s">
        <v>162</v>
      </c>
      <c r="B18" s="198"/>
      <c r="C18" s="198"/>
      <c r="D18" s="198"/>
      <c r="E18" s="199"/>
      <c r="F18" s="108">
        <f>SUM(F19:F21)</f>
        <v>491846.49</v>
      </c>
    </row>
    <row r="19" spans="1:19" s="80" customFormat="1" ht="30" customHeight="1" x14ac:dyDescent="0.25">
      <c r="A19" s="200" t="s">
        <v>159</v>
      </c>
      <c r="B19" s="201"/>
      <c r="C19" s="201"/>
      <c r="D19" s="201"/>
      <c r="E19" s="202"/>
      <c r="F19" s="83">
        <v>489783.99</v>
      </c>
    </row>
    <row r="20" spans="1:19" s="80" customFormat="1" ht="30" hidden="1" customHeight="1" x14ac:dyDescent="0.25">
      <c r="A20" s="200" t="s">
        <v>160</v>
      </c>
      <c r="B20" s="201"/>
      <c r="C20" s="201"/>
      <c r="D20" s="201"/>
      <c r="E20" s="202"/>
      <c r="F20" s="83"/>
    </row>
    <row r="21" spans="1:19" s="84" customFormat="1" ht="30" customHeight="1" x14ac:dyDescent="0.2">
      <c r="A21" s="200" t="s">
        <v>161</v>
      </c>
      <c r="B21" s="201"/>
      <c r="C21" s="201"/>
      <c r="D21" s="201"/>
      <c r="E21" s="202"/>
      <c r="F21" s="83">
        <v>2062.5</v>
      </c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80"/>
      <c r="S21" s="80"/>
    </row>
    <row r="22" spans="1:19" s="109" customFormat="1" ht="30" customHeight="1" x14ac:dyDescent="0.25">
      <c r="A22" s="197" t="s">
        <v>163</v>
      </c>
      <c r="B22" s="198"/>
      <c r="C22" s="198"/>
      <c r="D22" s="198"/>
      <c r="E22" s="199"/>
      <c r="F22" s="108">
        <f>F12+F18</f>
        <v>417542.95</v>
      </c>
      <c r="G22" s="107"/>
      <c r="H22" s="107"/>
      <c r="I22" s="107"/>
      <c r="J22" s="107"/>
      <c r="K22" s="107"/>
      <c r="L22" s="107"/>
      <c r="M22" s="107"/>
      <c r="N22" s="107"/>
      <c r="O22" s="107"/>
      <c r="P22" s="107"/>
      <c r="Q22" s="107"/>
      <c r="R22" s="107"/>
      <c r="S22" s="107"/>
    </row>
    <row r="23" spans="1:19" s="109" customFormat="1" ht="30" customHeight="1" x14ac:dyDescent="0.25">
      <c r="A23" s="197" t="s">
        <v>164</v>
      </c>
      <c r="B23" s="198"/>
      <c r="C23" s="198"/>
      <c r="D23" s="198"/>
      <c r="E23" s="199"/>
      <c r="F23" s="108">
        <f>'Акт (2)'!E107</f>
        <v>666214.82399999979</v>
      </c>
      <c r="G23" s="107"/>
      <c r="H23" s="107"/>
      <c r="I23" s="107"/>
      <c r="J23" s="107"/>
      <c r="K23" s="107"/>
      <c r="L23" s="107"/>
      <c r="M23" s="107"/>
      <c r="N23" s="107"/>
      <c r="O23" s="107"/>
      <c r="P23" s="107"/>
      <c r="Q23" s="107"/>
      <c r="R23" s="107"/>
      <c r="S23" s="107"/>
    </row>
    <row r="24" spans="1:19" s="109" customFormat="1" ht="30" customHeight="1" x14ac:dyDescent="0.25">
      <c r="A24" s="197" t="s">
        <v>165</v>
      </c>
      <c r="B24" s="198"/>
      <c r="C24" s="198"/>
      <c r="D24" s="198"/>
      <c r="E24" s="199"/>
      <c r="F24" s="108">
        <f>F22-F23</f>
        <v>-248671.87399999978</v>
      </c>
      <c r="G24" s="107"/>
      <c r="H24" s="107"/>
      <c r="I24" s="107"/>
      <c r="J24" s="107"/>
      <c r="K24" s="107"/>
      <c r="L24" s="107"/>
      <c r="M24" s="107"/>
      <c r="N24" s="107"/>
      <c r="O24" s="107"/>
      <c r="P24" s="107"/>
      <c r="Q24" s="107"/>
      <c r="R24" s="107"/>
      <c r="S24" s="107"/>
    </row>
    <row r="25" spans="1:19" s="109" customFormat="1" ht="30" customHeight="1" x14ac:dyDescent="0.25">
      <c r="A25" s="197" t="s">
        <v>166</v>
      </c>
      <c r="B25" s="198"/>
      <c r="C25" s="198"/>
      <c r="D25" s="198"/>
      <c r="E25" s="199"/>
      <c r="F25" s="105">
        <f>F13+F14-F18</f>
        <v>284573.21999999997</v>
      </c>
      <c r="G25" s="107"/>
      <c r="H25" s="107"/>
      <c r="I25" s="107"/>
      <c r="J25" s="107"/>
      <c r="K25" s="107"/>
      <c r="L25" s="107"/>
      <c r="M25" s="107"/>
      <c r="N25" s="107"/>
      <c r="O25" s="107"/>
      <c r="P25" s="107"/>
      <c r="Q25" s="107"/>
      <c r="R25" s="107"/>
      <c r="S25" s="107"/>
    </row>
    <row r="26" spans="1:19" s="84" customFormat="1" ht="11.45" customHeight="1" x14ac:dyDescent="0.25">
      <c r="A26" s="85"/>
      <c r="B26" s="85"/>
      <c r="C26" s="85"/>
      <c r="D26" s="85"/>
      <c r="E26" s="85"/>
      <c r="F26" s="85"/>
    </row>
    <row r="27" spans="1:19" s="86" customFormat="1" ht="64.5" customHeight="1" x14ac:dyDescent="0.2">
      <c r="A27" s="203" t="s">
        <v>167</v>
      </c>
      <c r="B27" s="203"/>
      <c r="C27" s="203"/>
      <c r="D27" s="203"/>
    </row>
    <row r="28" spans="1:19" s="58" customFormat="1" ht="21.75" customHeight="1" x14ac:dyDescent="0.25">
      <c r="A28" s="204" t="s">
        <v>168</v>
      </c>
      <c r="B28" s="204"/>
      <c r="C28" s="204"/>
      <c r="D28" s="204"/>
    </row>
    <row r="29" spans="1:19" s="58" customFormat="1" ht="22.5" customHeight="1" x14ac:dyDescent="0.25">
      <c r="A29" s="203" t="s">
        <v>44</v>
      </c>
      <c r="B29" s="203"/>
      <c r="C29" s="203"/>
      <c r="D29" s="203"/>
    </row>
    <row r="30" spans="1:19" s="58" customFormat="1" ht="22.5" customHeight="1" x14ac:dyDescent="0.25">
      <c r="A30" s="203" t="s">
        <v>45</v>
      </c>
      <c r="B30" s="203"/>
      <c r="C30" s="203"/>
      <c r="D30" s="59"/>
    </row>
  </sheetData>
  <mergeCells count="24">
    <mergeCell ref="A30:C30"/>
    <mergeCell ref="A23:E23"/>
    <mergeCell ref="A24:E24"/>
    <mergeCell ref="A25:E25"/>
    <mergeCell ref="A27:D27"/>
    <mergeCell ref="A28:D28"/>
    <mergeCell ref="A29:D29"/>
    <mergeCell ref="A22:E22"/>
    <mergeCell ref="A12:E12"/>
    <mergeCell ref="A13:E13"/>
    <mergeCell ref="A14:E14"/>
    <mergeCell ref="A15:E15"/>
    <mergeCell ref="A16:E16"/>
    <mergeCell ref="A17:E17"/>
    <mergeCell ref="A18:E18"/>
    <mergeCell ref="A19:E19"/>
    <mergeCell ref="A20:E20"/>
    <mergeCell ref="A21:E21"/>
    <mergeCell ref="A11:E11"/>
    <mergeCell ref="A1:F1"/>
    <mergeCell ref="A5:F5"/>
    <mergeCell ref="Q6:R6"/>
    <mergeCell ref="Q7:R7"/>
    <mergeCell ref="Q8:R8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4"/>
  <sheetViews>
    <sheetView view="pageBreakPreview" topLeftCell="A88" zoomScale="85" zoomScaleSheetLayoutView="85" workbookViewId="0">
      <selection activeCell="A105" sqref="A105:XFD106"/>
    </sheetView>
  </sheetViews>
  <sheetFormatPr defaultColWidth="9.140625" defaultRowHeight="12.75" x14ac:dyDescent="0.2"/>
  <cols>
    <col min="1" max="1" width="47.7109375" style="1" customWidth="1"/>
    <col min="2" max="2" width="16.28515625" style="40" bestFit="1" customWidth="1"/>
    <col min="3" max="3" width="12.85546875" style="15" customWidth="1"/>
    <col min="4" max="4" width="13.85546875" style="15" customWidth="1"/>
    <col min="5" max="5" width="15" style="15" customWidth="1"/>
    <col min="6" max="6" width="10.140625" style="1" bestFit="1" customWidth="1"/>
    <col min="7" max="16384" width="9.140625" style="1"/>
  </cols>
  <sheetData>
    <row r="1" spans="1:9" ht="14.25" x14ac:dyDescent="0.2">
      <c r="A1" s="178" t="s">
        <v>244</v>
      </c>
      <c r="B1" s="178"/>
      <c r="C1" s="178"/>
      <c r="D1" s="178"/>
      <c r="E1" s="178"/>
      <c r="I1" s="3"/>
    </row>
    <row r="2" spans="1:9" ht="31.5" customHeight="1" x14ac:dyDescent="0.2">
      <c r="A2" s="177" t="s">
        <v>113</v>
      </c>
      <c r="B2" s="177"/>
      <c r="C2" s="177"/>
      <c r="D2" s="177"/>
      <c r="E2" s="177"/>
      <c r="I2" s="3"/>
    </row>
    <row r="3" spans="1:9" ht="14.25" x14ac:dyDescent="0.2">
      <c r="A3" s="17" t="s">
        <v>6</v>
      </c>
      <c r="B3" s="39"/>
      <c r="C3" s="57"/>
      <c r="D3" s="179" t="s">
        <v>245</v>
      </c>
      <c r="E3" s="179"/>
      <c r="I3" s="3" t="s">
        <v>5</v>
      </c>
    </row>
    <row r="4" spans="1:9" x14ac:dyDescent="0.2">
      <c r="A4" s="14"/>
      <c r="I4" s="3"/>
    </row>
    <row r="5" spans="1:9" s="16" customFormat="1" ht="120" x14ac:dyDescent="0.2">
      <c r="A5" s="18" t="s">
        <v>2</v>
      </c>
      <c r="B5" s="18" t="s">
        <v>3</v>
      </c>
      <c r="C5" s="18" t="s">
        <v>0</v>
      </c>
      <c r="D5" s="18" t="s">
        <v>4</v>
      </c>
      <c r="E5" s="18" t="s">
        <v>1</v>
      </c>
      <c r="I5" s="3"/>
    </row>
    <row r="6" spans="1:9" s="97" customFormat="1" ht="14.25" x14ac:dyDescent="0.2">
      <c r="A6" s="96" t="s">
        <v>8</v>
      </c>
      <c r="B6" s="47"/>
      <c r="C6" s="47"/>
      <c r="D6" s="47"/>
      <c r="E6" s="47"/>
    </row>
    <row r="7" spans="1:9" s="89" customFormat="1" ht="15" x14ac:dyDescent="0.25">
      <c r="A7" s="90" t="s">
        <v>54</v>
      </c>
      <c r="B7" s="91" t="s">
        <v>21</v>
      </c>
      <c r="C7" s="91" t="s">
        <v>11</v>
      </c>
      <c r="D7" s="92">
        <f>E7</f>
        <v>4637.41</v>
      </c>
      <c r="E7" s="92">
        <v>4637.41</v>
      </c>
    </row>
    <row r="8" spans="1:9" s="97" customFormat="1" ht="14.25" x14ac:dyDescent="0.2">
      <c r="A8" s="96" t="s">
        <v>37</v>
      </c>
      <c r="B8" s="47"/>
      <c r="C8" s="47"/>
      <c r="D8" s="47"/>
      <c r="E8" s="47"/>
    </row>
    <row r="9" spans="1:9" s="89" customFormat="1" ht="15" x14ac:dyDescent="0.25">
      <c r="A9" s="90" t="s">
        <v>170</v>
      </c>
      <c r="B9" s="91" t="s">
        <v>22</v>
      </c>
      <c r="C9" s="91" t="s">
        <v>11</v>
      </c>
      <c r="D9" s="92">
        <f>E9</f>
        <v>4000</v>
      </c>
      <c r="E9" s="92">
        <v>4000</v>
      </c>
    </row>
    <row r="10" spans="1:9" s="89" customFormat="1" ht="30" x14ac:dyDescent="0.25">
      <c r="A10" s="90" t="s">
        <v>171</v>
      </c>
      <c r="B10" s="93">
        <v>0.247</v>
      </c>
      <c r="C10" s="91" t="s">
        <v>86</v>
      </c>
      <c r="D10" s="98">
        <f>E10/B10</f>
        <v>4908.8663967611337</v>
      </c>
      <c r="E10" s="92">
        <v>1212.49</v>
      </c>
    </row>
    <row r="11" spans="1:9" s="89" customFormat="1" ht="15" x14ac:dyDescent="0.25">
      <c r="A11" s="90" t="s">
        <v>172</v>
      </c>
      <c r="B11" s="92">
        <v>0.06</v>
      </c>
      <c r="C11" s="91" t="s">
        <v>86</v>
      </c>
      <c r="D11" s="98">
        <f t="shared" ref="D11:D73" si="0">E11/B11</f>
        <v>23102.500000000004</v>
      </c>
      <c r="E11" s="92">
        <v>1386.15</v>
      </c>
    </row>
    <row r="12" spans="1:9" s="89" customFormat="1" ht="15" x14ac:dyDescent="0.25">
      <c r="A12" s="90" t="s">
        <v>173</v>
      </c>
      <c r="B12" s="91" t="s">
        <v>246</v>
      </c>
      <c r="C12" s="91" t="s">
        <v>11</v>
      </c>
      <c r="D12" s="98">
        <f>E12</f>
        <v>6272.65</v>
      </c>
      <c r="E12" s="92">
        <v>6272.65</v>
      </c>
    </row>
    <row r="13" spans="1:9" s="97" customFormat="1" ht="28.5" x14ac:dyDescent="0.2">
      <c r="A13" s="96" t="s">
        <v>53</v>
      </c>
      <c r="B13" s="47"/>
      <c r="C13" s="47"/>
      <c r="D13" s="98"/>
      <c r="E13" s="47"/>
    </row>
    <row r="14" spans="1:9" s="89" customFormat="1" ht="30" x14ac:dyDescent="0.25">
      <c r="A14" s="90" t="s">
        <v>174</v>
      </c>
      <c r="B14" s="91" t="s">
        <v>21</v>
      </c>
      <c r="C14" s="91" t="s">
        <v>11</v>
      </c>
      <c r="D14" s="98">
        <f>E14</f>
        <v>71344.800000000003</v>
      </c>
      <c r="E14" s="92">
        <v>71344.800000000003</v>
      </c>
    </row>
    <row r="15" spans="1:9" s="97" customFormat="1" ht="28.5" x14ac:dyDescent="0.2">
      <c r="A15" s="96" t="s">
        <v>95</v>
      </c>
      <c r="B15" s="47"/>
      <c r="C15" s="47"/>
      <c r="D15" s="98"/>
      <c r="E15" s="47"/>
    </row>
    <row r="16" spans="1:9" s="89" customFormat="1" ht="30" x14ac:dyDescent="0.25">
      <c r="A16" s="90" t="s">
        <v>175</v>
      </c>
      <c r="B16" s="91" t="s">
        <v>22</v>
      </c>
      <c r="C16" s="91" t="s">
        <v>11</v>
      </c>
      <c r="D16" s="98">
        <f>E16</f>
        <v>22619.95</v>
      </c>
      <c r="E16" s="92">
        <v>22619.95</v>
      </c>
    </row>
    <row r="17" spans="1:5" s="97" customFormat="1" ht="15" x14ac:dyDescent="0.2">
      <c r="A17" s="96" t="s">
        <v>176</v>
      </c>
      <c r="B17" s="47"/>
      <c r="C17" s="47"/>
      <c r="D17" s="98"/>
      <c r="E17" s="47"/>
    </row>
    <row r="18" spans="1:5" s="89" customFormat="1" ht="15" x14ac:dyDescent="0.25">
      <c r="A18" s="90" t="s">
        <v>177</v>
      </c>
      <c r="B18" s="91" t="s">
        <v>246</v>
      </c>
      <c r="C18" s="91" t="s">
        <v>178</v>
      </c>
      <c r="D18" s="98">
        <f>E18</f>
        <v>10657.76</v>
      </c>
      <c r="E18" s="92">
        <v>10657.76</v>
      </c>
    </row>
    <row r="19" spans="1:5" s="97" customFormat="1" ht="28.5" x14ac:dyDescent="0.2">
      <c r="A19" s="96" t="s">
        <v>38</v>
      </c>
      <c r="B19" s="47"/>
      <c r="C19" s="47"/>
      <c r="D19" s="98"/>
      <c r="E19" s="47"/>
    </row>
    <row r="20" spans="1:5" s="89" customFormat="1" ht="30" x14ac:dyDescent="0.25">
      <c r="A20" s="90" t="s">
        <v>57</v>
      </c>
      <c r="B20" s="91" t="s">
        <v>247</v>
      </c>
      <c r="C20" s="91" t="s">
        <v>11</v>
      </c>
      <c r="D20" s="98">
        <f>E20</f>
        <v>11102.5</v>
      </c>
      <c r="E20" s="92">
        <f>3794.39+7308.11</f>
        <v>11102.5</v>
      </c>
    </row>
    <row r="21" spans="1:5" s="97" customFormat="1" ht="15" x14ac:dyDescent="0.2">
      <c r="A21" s="96" t="s">
        <v>39</v>
      </c>
      <c r="B21" s="47"/>
      <c r="C21" s="47"/>
      <c r="D21" s="98"/>
      <c r="E21" s="47"/>
    </row>
    <row r="22" spans="1:5" s="89" customFormat="1" ht="15" x14ac:dyDescent="0.25">
      <c r="A22" s="90" t="s">
        <v>116</v>
      </c>
      <c r="B22" s="94">
        <v>2</v>
      </c>
      <c r="C22" s="91" t="s">
        <v>117</v>
      </c>
      <c r="D22" s="98">
        <f t="shared" si="0"/>
        <v>81.53</v>
      </c>
      <c r="E22" s="92">
        <v>163.06</v>
      </c>
    </row>
    <row r="23" spans="1:5" s="89" customFormat="1" ht="15" x14ac:dyDescent="0.25">
      <c r="A23" s="90" t="s">
        <v>58</v>
      </c>
      <c r="B23" s="94">
        <v>1</v>
      </c>
      <c r="C23" s="91" t="s">
        <v>14</v>
      </c>
      <c r="D23" s="98">
        <f t="shared" si="0"/>
        <v>839.52</v>
      </c>
      <c r="E23" s="92">
        <v>839.52</v>
      </c>
    </row>
    <row r="24" spans="1:5" s="89" customFormat="1" ht="15" x14ac:dyDescent="0.25">
      <c r="A24" s="90" t="s">
        <v>101</v>
      </c>
      <c r="B24" s="92">
        <v>0.09</v>
      </c>
      <c r="C24" s="91" t="s">
        <v>15</v>
      </c>
      <c r="D24" s="98">
        <f t="shared" si="0"/>
        <v>6088.8888888888887</v>
      </c>
      <c r="E24" s="92">
        <v>548</v>
      </c>
    </row>
    <row r="25" spans="1:5" s="89" customFormat="1" ht="30" x14ac:dyDescent="0.25">
      <c r="A25" s="90" t="s">
        <v>179</v>
      </c>
      <c r="B25" s="94">
        <v>2</v>
      </c>
      <c r="C25" s="91" t="s">
        <v>14</v>
      </c>
      <c r="D25" s="98">
        <f t="shared" si="0"/>
        <v>250.03</v>
      </c>
      <c r="E25" s="92">
        <v>500.06</v>
      </c>
    </row>
    <row r="26" spans="1:5" s="89" customFormat="1" ht="30" x14ac:dyDescent="0.25">
      <c r="A26" s="90" t="s">
        <v>180</v>
      </c>
      <c r="B26" s="94">
        <v>1</v>
      </c>
      <c r="C26" s="91" t="s">
        <v>181</v>
      </c>
      <c r="D26" s="98">
        <f t="shared" si="0"/>
        <v>539.85</v>
      </c>
      <c r="E26" s="92">
        <v>539.85</v>
      </c>
    </row>
    <row r="27" spans="1:5" s="89" customFormat="1" ht="15" x14ac:dyDescent="0.25">
      <c r="A27" s="90" t="s">
        <v>76</v>
      </c>
      <c r="B27" s="92">
        <v>0.04</v>
      </c>
      <c r="C27" s="91" t="s">
        <v>77</v>
      </c>
      <c r="D27" s="98">
        <f t="shared" si="0"/>
        <v>25603.500000000004</v>
      </c>
      <c r="E27" s="92">
        <v>1024.1400000000001</v>
      </c>
    </row>
    <row r="28" spans="1:5" s="89" customFormat="1" ht="30" x14ac:dyDescent="0.25">
      <c r="A28" s="90" t="s">
        <v>59</v>
      </c>
      <c r="B28" s="93">
        <v>4.4569999999999999</v>
      </c>
      <c r="C28" s="91" t="s">
        <v>16</v>
      </c>
      <c r="D28" s="98">
        <f t="shared" si="0"/>
        <v>1679.1518958940992</v>
      </c>
      <c r="E28" s="92">
        <v>7483.98</v>
      </c>
    </row>
    <row r="29" spans="1:5" s="89" customFormat="1" ht="30" x14ac:dyDescent="0.25">
      <c r="A29" s="90" t="s">
        <v>182</v>
      </c>
      <c r="B29" s="92">
        <v>0.01</v>
      </c>
      <c r="C29" s="91" t="s">
        <v>17</v>
      </c>
      <c r="D29" s="98">
        <f t="shared" si="0"/>
        <v>25071</v>
      </c>
      <c r="E29" s="92">
        <v>250.71</v>
      </c>
    </row>
    <row r="30" spans="1:5" s="89" customFormat="1" ht="15" x14ac:dyDescent="0.25">
      <c r="A30" s="90" t="s">
        <v>183</v>
      </c>
      <c r="B30" s="92">
        <v>0.01</v>
      </c>
      <c r="C30" s="91" t="s">
        <v>77</v>
      </c>
      <c r="D30" s="98">
        <f t="shared" si="0"/>
        <v>26232</v>
      </c>
      <c r="E30" s="92">
        <v>262.32</v>
      </c>
    </row>
    <row r="31" spans="1:5" s="89" customFormat="1" ht="30" x14ac:dyDescent="0.25">
      <c r="A31" s="90" t="s">
        <v>61</v>
      </c>
      <c r="B31" s="94">
        <v>1</v>
      </c>
      <c r="C31" s="91" t="s">
        <v>14</v>
      </c>
      <c r="D31" s="98">
        <f t="shared" si="0"/>
        <v>503.4</v>
      </c>
      <c r="E31" s="92">
        <v>503.4</v>
      </c>
    </row>
    <row r="32" spans="1:5" s="89" customFormat="1" ht="15" x14ac:dyDescent="0.25">
      <c r="A32" s="90" t="s">
        <v>78</v>
      </c>
      <c r="B32" s="92">
        <v>0.78</v>
      </c>
      <c r="C32" s="91" t="s">
        <v>15</v>
      </c>
      <c r="D32" s="98">
        <f t="shared" si="0"/>
        <v>14889.423076923076</v>
      </c>
      <c r="E32" s="92">
        <v>11613.75</v>
      </c>
    </row>
    <row r="33" spans="1:5" s="89" customFormat="1" ht="30" x14ac:dyDescent="0.25">
      <c r="A33" s="90" t="s">
        <v>62</v>
      </c>
      <c r="B33" s="94">
        <v>2</v>
      </c>
      <c r="C33" s="91" t="s">
        <v>18</v>
      </c>
      <c r="D33" s="98">
        <f t="shared" si="0"/>
        <v>218.60499999999999</v>
      </c>
      <c r="E33" s="92">
        <v>437.21</v>
      </c>
    </row>
    <row r="34" spans="1:5" s="89" customFormat="1" ht="15" x14ac:dyDescent="0.25">
      <c r="A34" s="90" t="s">
        <v>119</v>
      </c>
      <c r="B34" s="94">
        <v>2</v>
      </c>
      <c r="C34" s="91" t="s">
        <v>117</v>
      </c>
      <c r="D34" s="98">
        <f t="shared" si="0"/>
        <v>65.465000000000003</v>
      </c>
      <c r="E34" s="92">
        <v>130.93</v>
      </c>
    </row>
    <row r="35" spans="1:5" s="89" customFormat="1" ht="15" x14ac:dyDescent="0.25">
      <c r="A35" s="90" t="s">
        <v>102</v>
      </c>
      <c r="B35" s="94">
        <v>1</v>
      </c>
      <c r="C35" s="91" t="s">
        <v>13</v>
      </c>
      <c r="D35" s="98">
        <f t="shared" si="0"/>
        <v>5327.8</v>
      </c>
      <c r="E35" s="92">
        <v>5327.8</v>
      </c>
    </row>
    <row r="36" spans="1:5" s="89" customFormat="1" ht="15" x14ac:dyDescent="0.25">
      <c r="A36" s="90" t="s">
        <v>120</v>
      </c>
      <c r="B36" s="94">
        <v>13878</v>
      </c>
      <c r="C36" s="91" t="s">
        <v>121</v>
      </c>
      <c r="D36" s="98">
        <f t="shared" si="0"/>
        <v>1.1877965124657732</v>
      </c>
      <c r="E36" s="92">
        <v>16484.240000000002</v>
      </c>
    </row>
    <row r="37" spans="1:5" s="89" customFormat="1" ht="30" x14ac:dyDescent="0.25">
      <c r="A37" s="90" t="s">
        <v>184</v>
      </c>
      <c r="B37" s="94">
        <v>1</v>
      </c>
      <c r="C37" s="91" t="s">
        <v>19</v>
      </c>
      <c r="D37" s="98">
        <f t="shared" si="0"/>
        <v>1317.97</v>
      </c>
      <c r="E37" s="92">
        <v>1317.97</v>
      </c>
    </row>
    <row r="38" spans="1:5" s="89" customFormat="1" ht="15" x14ac:dyDescent="0.25">
      <c r="A38" s="90" t="s">
        <v>185</v>
      </c>
      <c r="B38" s="94">
        <v>2</v>
      </c>
      <c r="C38" s="91" t="s">
        <v>186</v>
      </c>
      <c r="D38" s="98">
        <f t="shared" si="0"/>
        <v>244.17500000000001</v>
      </c>
      <c r="E38" s="92">
        <v>488.35</v>
      </c>
    </row>
    <row r="39" spans="1:5" s="89" customFormat="1" ht="15" x14ac:dyDescent="0.25">
      <c r="A39" s="90" t="s">
        <v>65</v>
      </c>
      <c r="B39" s="94">
        <v>30</v>
      </c>
      <c r="C39" s="91" t="s">
        <v>19</v>
      </c>
      <c r="D39" s="98">
        <f t="shared" si="0"/>
        <v>254.20733333333334</v>
      </c>
      <c r="E39" s="92">
        <v>7626.22</v>
      </c>
    </row>
    <row r="40" spans="1:5" s="89" customFormat="1" ht="45" x14ac:dyDescent="0.25">
      <c r="A40" s="90" t="s">
        <v>110</v>
      </c>
      <c r="B40" s="94">
        <v>3</v>
      </c>
      <c r="C40" s="91" t="s">
        <v>111</v>
      </c>
      <c r="D40" s="98">
        <f t="shared" si="0"/>
        <v>66.06</v>
      </c>
      <c r="E40" s="92">
        <v>198.18</v>
      </c>
    </row>
    <row r="41" spans="1:5" s="89" customFormat="1" ht="15" x14ac:dyDescent="0.25">
      <c r="A41" s="90" t="s">
        <v>187</v>
      </c>
      <c r="B41" s="94">
        <v>2</v>
      </c>
      <c r="C41" s="91" t="s">
        <v>108</v>
      </c>
      <c r="D41" s="98">
        <f t="shared" si="0"/>
        <v>984.89</v>
      </c>
      <c r="E41" s="92">
        <v>1969.78</v>
      </c>
    </row>
    <row r="42" spans="1:5" s="97" customFormat="1" ht="15" x14ac:dyDescent="0.2">
      <c r="A42" s="96" t="s">
        <v>40</v>
      </c>
      <c r="B42" s="47"/>
      <c r="C42" s="47"/>
      <c r="D42" s="98"/>
      <c r="E42" s="47"/>
    </row>
    <row r="43" spans="1:5" s="89" customFormat="1" ht="15" x14ac:dyDescent="0.25">
      <c r="A43" s="90" t="s">
        <v>188</v>
      </c>
      <c r="B43" s="95">
        <v>0.4</v>
      </c>
      <c r="C43" s="91" t="s">
        <v>189</v>
      </c>
      <c r="D43" s="98">
        <f t="shared" si="0"/>
        <v>2215.5749999999998</v>
      </c>
      <c r="E43" s="92">
        <v>886.23</v>
      </c>
    </row>
    <row r="44" spans="1:5" s="89" customFormat="1" ht="30" x14ac:dyDescent="0.25">
      <c r="A44" s="90" t="s">
        <v>190</v>
      </c>
      <c r="B44" s="94">
        <v>2</v>
      </c>
      <c r="C44" s="91" t="s">
        <v>128</v>
      </c>
      <c r="D44" s="98">
        <f t="shared" si="0"/>
        <v>338.79</v>
      </c>
      <c r="E44" s="92">
        <v>677.58</v>
      </c>
    </row>
    <row r="45" spans="1:5" s="89" customFormat="1" ht="15" x14ac:dyDescent="0.25">
      <c r="A45" s="90" t="s">
        <v>191</v>
      </c>
      <c r="B45" s="92">
        <v>0.05</v>
      </c>
      <c r="C45" s="91" t="s">
        <v>77</v>
      </c>
      <c r="D45" s="98">
        <f t="shared" si="0"/>
        <v>25025.999999999996</v>
      </c>
      <c r="E45" s="92">
        <v>1251.3</v>
      </c>
    </row>
    <row r="46" spans="1:5" s="89" customFormat="1" ht="30" x14ac:dyDescent="0.25">
      <c r="A46" s="90" t="s">
        <v>192</v>
      </c>
      <c r="B46" s="93">
        <v>1.6819999999999999</v>
      </c>
      <c r="C46" s="91" t="s">
        <v>16</v>
      </c>
      <c r="D46" s="98">
        <f t="shared" si="0"/>
        <v>1651.2901307966706</v>
      </c>
      <c r="E46" s="92">
        <v>2777.47</v>
      </c>
    </row>
    <row r="47" spans="1:5" s="89" customFormat="1" ht="15" x14ac:dyDescent="0.25">
      <c r="A47" s="90" t="s">
        <v>193</v>
      </c>
      <c r="B47" s="95">
        <v>54.6</v>
      </c>
      <c r="C47" s="91" t="s">
        <v>67</v>
      </c>
      <c r="D47" s="98">
        <f t="shared" si="0"/>
        <v>56.96813186813187</v>
      </c>
      <c r="E47" s="92">
        <v>3110.46</v>
      </c>
    </row>
    <row r="48" spans="1:5" s="89" customFormat="1" ht="30" x14ac:dyDescent="0.25">
      <c r="A48" s="90" t="s">
        <v>194</v>
      </c>
      <c r="B48" s="94">
        <v>64</v>
      </c>
      <c r="C48" s="91" t="s">
        <v>80</v>
      </c>
      <c r="D48" s="98">
        <f t="shared" si="0"/>
        <v>64.887343749999999</v>
      </c>
      <c r="E48" s="92">
        <v>4152.79</v>
      </c>
    </row>
    <row r="49" spans="1:5" s="89" customFormat="1" ht="15" x14ac:dyDescent="0.25">
      <c r="A49" s="90" t="s">
        <v>195</v>
      </c>
      <c r="B49" s="94">
        <v>5</v>
      </c>
      <c r="C49" s="91" t="s">
        <v>178</v>
      </c>
      <c r="D49" s="98">
        <f t="shared" si="0"/>
        <v>201.32999999999998</v>
      </c>
      <c r="E49" s="92">
        <v>1006.65</v>
      </c>
    </row>
    <row r="50" spans="1:5" s="89" customFormat="1" ht="15" x14ac:dyDescent="0.25">
      <c r="A50" s="90" t="s">
        <v>196</v>
      </c>
      <c r="B50" s="94">
        <v>7</v>
      </c>
      <c r="C50" s="91" t="s">
        <v>67</v>
      </c>
      <c r="D50" s="98">
        <f t="shared" si="0"/>
        <v>63.154285714285713</v>
      </c>
      <c r="E50" s="92">
        <v>442.08</v>
      </c>
    </row>
    <row r="51" spans="1:5" s="89" customFormat="1" ht="30" x14ac:dyDescent="0.25">
      <c r="A51" s="90" t="s">
        <v>197</v>
      </c>
      <c r="B51" s="91" t="s">
        <v>20</v>
      </c>
      <c r="C51" s="91" t="s">
        <v>12</v>
      </c>
      <c r="D51" s="98">
        <f>E51</f>
        <v>4104.13</v>
      </c>
      <c r="E51" s="92">
        <v>4104.13</v>
      </c>
    </row>
    <row r="52" spans="1:5" s="89" customFormat="1" ht="30" x14ac:dyDescent="0.25">
      <c r="A52" s="90" t="s">
        <v>198</v>
      </c>
      <c r="B52" s="94">
        <v>1</v>
      </c>
      <c r="C52" s="91" t="s">
        <v>16</v>
      </c>
      <c r="D52" s="98">
        <f t="shared" si="0"/>
        <v>1727.02</v>
      </c>
      <c r="E52" s="92">
        <v>1727.02</v>
      </c>
    </row>
    <row r="53" spans="1:5" s="89" customFormat="1" ht="15" x14ac:dyDescent="0.25">
      <c r="A53" s="90" t="s">
        <v>199</v>
      </c>
      <c r="B53" s="95">
        <v>0.2</v>
      </c>
      <c r="C53" s="91" t="s">
        <v>16</v>
      </c>
      <c r="D53" s="98">
        <f t="shared" si="0"/>
        <v>1717.8</v>
      </c>
      <c r="E53" s="92">
        <v>343.56</v>
      </c>
    </row>
    <row r="54" spans="1:5" s="89" customFormat="1" ht="15" x14ac:dyDescent="0.25">
      <c r="A54" s="90" t="s">
        <v>200</v>
      </c>
      <c r="B54" s="93">
        <v>0.52200000000000002</v>
      </c>
      <c r="C54" s="91" t="s">
        <v>15</v>
      </c>
      <c r="D54" s="98">
        <f t="shared" si="0"/>
        <v>10002.183908045978</v>
      </c>
      <c r="E54" s="92">
        <v>5221.1400000000003</v>
      </c>
    </row>
    <row r="55" spans="1:5" s="89" customFormat="1" ht="15" x14ac:dyDescent="0.25">
      <c r="A55" s="90" t="s">
        <v>201</v>
      </c>
      <c r="B55" s="92">
        <v>0.01</v>
      </c>
      <c r="C55" s="91" t="s">
        <v>87</v>
      </c>
      <c r="D55" s="98">
        <f t="shared" si="0"/>
        <v>22418</v>
      </c>
      <c r="E55" s="92">
        <v>224.18</v>
      </c>
    </row>
    <row r="56" spans="1:5" s="89" customFormat="1" ht="30" x14ac:dyDescent="0.25">
      <c r="A56" s="90" t="s">
        <v>104</v>
      </c>
      <c r="B56" s="93">
        <v>7.0000000000000001E-3</v>
      </c>
      <c r="C56" s="91" t="s">
        <v>86</v>
      </c>
      <c r="D56" s="98">
        <f t="shared" si="0"/>
        <v>186375.71428571429</v>
      </c>
      <c r="E56" s="92">
        <v>1304.6300000000001</v>
      </c>
    </row>
    <row r="57" spans="1:5" s="89" customFormat="1" ht="30" x14ac:dyDescent="0.25">
      <c r="A57" s="90" t="s">
        <v>202</v>
      </c>
      <c r="B57" s="92">
        <v>0.03</v>
      </c>
      <c r="C57" s="91" t="s">
        <v>17</v>
      </c>
      <c r="D57" s="98">
        <f t="shared" si="0"/>
        <v>42908</v>
      </c>
      <c r="E57" s="92">
        <v>1287.24</v>
      </c>
    </row>
    <row r="58" spans="1:5" s="97" customFormat="1" ht="15" x14ac:dyDescent="0.2">
      <c r="A58" s="96" t="s">
        <v>81</v>
      </c>
      <c r="B58" s="47"/>
      <c r="C58" s="47"/>
      <c r="D58" s="98"/>
      <c r="E58" s="47"/>
    </row>
    <row r="59" spans="1:5" s="89" customFormat="1" ht="15" x14ac:dyDescent="0.25">
      <c r="A59" s="90" t="s">
        <v>82</v>
      </c>
      <c r="B59" s="91" t="s">
        <v>247</v>
      </c>
      <c r="C59" s="91" t="s">
        <v>11</v>
      </c>
      <c r="D59" s="98">
        <f>E59</f>
        <v>21600</v>
      </c>
      <c r="E59" s="92">
        <v>21600</v>
      </c>
    </row>
    <row r="60" spans="1:5" s="97" customFormat="1" ht="28.5" x14ac:dyDescent="0.2">
      <c r="A60" s="96" t="s">
        <v>203</v>
      </c>
      <c r="B60" s="47"/>
      <c r="C60" s="47"/>
      <c r="D60" s="98"/>
      <c r="E60" s="47"/>
    </row>
    <row r="61" spans="1:5" s="89" customFormat="1" ht="15" x14ac:dyDescent="0.25">
      <c r="A61" s="90" t="s">
        <v>204</v>
      </c>
      <c r="B61" s="91" t="s">
        <v>22</v>
      </c>
      <c r="C61" s="91" t="s">
        <v>11</v>
      </c>
      <c r="D61" s="98">
        <f>E61</f>
        <v>6864.13</v>
      </c>
      <c r="E61" s="92">
        <v>6864.13</v>
      </c>
    </row>
    <row r="62" spans="1:5" s="97" customFormat="1" ht="15" x14ac:dyDescent="0.2">
      <c r="A62" s="96" t="s">
        <v>41</v>
      </c>
      <c r="B62" s="47"/>
      <c r="C62" s="47"/>
      <c r="D62" s="98"/>
      <c r="E62" s="47"/>
    </row>
    <row r="63" spans="1:5" s="89" customFormat="1" ht="30" x14ac:dyDescent="0.25">
      <c r="A63" s="90" t="s">
        <v>205</v>
      </c>
      <c r="B63" s="92">
        <v>0.01</v>
      </c>
      <c r="C63" s="91" t="s">
        <v>17</v>
      </c>
      <c r="D63" s="98">
        <f t="shared" si="0"/>
        <v>86182</v>
      </c>
      <c r="E63" s="92">
        <v>861.82</v>
      </c>
    </row>
    <row r="64" spans="1:5" s="89" customFormat="1" ht="15" x14ac:dyDescent="0.25">
      <c r="A64" s="90" t="s">
        <v>123</v>
      </c>
      <c r="B64" s="94">
        <v>1</v>
      </c>
      <c r="C64" s="91" t="s">
        <v>13</v>
      </c>
      <c r="D64" s="98">
        <f t="shared" si="0"/>
        <v>654.51</v>
      </c>
      <c r="E64" s="92">
        <v>654.51</v>
      </c>
    </row>
    <row r="65" spans="1:5" s="89" customFormat="1" ht="15" x14ac:dyDescent="0.25">
      <c r="A65" s="90" t="s">
        <v>206</v>
      </c>
      <c r="B65" s="92">
        <v>0.01</v>
      </c>
      <c r="C65" s="91" t="s">
        <v>207</v>
      </c>
      <c r="D65" s="98">
        <f t="shared" si="0"/>
        <v>25297</v>
      </c>
      <c r="E65" s="92">
        <v>252.97</v>
      </c>
    </row>
    <row r="66" spans="1:5" s="89" customFormat="1" ht="30" x14ac:dyDescent="0.25">
      <c r="A66" s="90" t="s">
        <v>208</v>
      </c>
      <c r="B66" s="92">
        <v>0.02</v>
      </c>
      <c r="C66" s="91" t="s">
        <v>17</v>
      </c>
      <c r="D66" s="98">
        <f t="shared" si="0"/>
        <v>25839.999999999996</v>
      </c>
      <c r="E66" s="92">
        <v>516.79999999999995</v>
      </c>
    </row>
    <row r="67" spans="1:5" s="97" customFormat="1" ht="28.5" x14ac:dyDescent="0.2">
      <c r="A67" s="96" t="s">
        <v>84</v>
      </c>
      <c r="B67" s="47"/>
      <c r="C67" s="47"/>
      <c r="D67" s="98"/>
      <c r="E67" s="47"/>
    </row>
    <row r="68" spans="1:5" s="89" customFormat="1" ht="30" x14ac:dyDescent="0.25">
      <c r="A68" s="90" t="s">
        <v>209</v>
      </c>
      <c r="B68" s="92">
        <v>0.02</v>
      </c>
      <c r="C68" s="91" t="s">
        <v>17</v>
      </c>
      <c r="D68" s="98">
        <f t="shared" si="0"/>
        <v>13845.500000000002</v>
      </c>
      <c r="E68" s="92">
        <v>276.91000000000003</v>
      </c>
    </row>
    <row r="69" spans="1:5" s="89" customFormat="1" ht="15" x14ac:dyDescent="0.25">
      <c r="A69" s="90" t="s">
        <v>210</v>
      </c>
      <c r="B69" s="92">
        <v>0.01</v>
      </c>
      <c r="C69" s="91" t="s">
        <v>17</v>
      </c>
      <c r="D69" s="98">
        <f t="shared" si="0"/>
        <v>16887</v>
      </c>
      <c r="E69" s="92">
        <v>168.87</v>
      </c>
    </row>
    <row r="70" spans="1:5" s="89" customFormat="1" ht="30" x14ac:dyDescent="0.25">
      <c r="A70" s="90" t="s">
        <v>211</v>
      </c>
      <c r="B70" s="93">
        <v>3.6999999999999998E-2</v>
      </c>
      <c r="C70" s="91" t="s">
        <v>15</v>
      </c>
      <c r="D70" s="98">
        <f t="shared" si="0"/>
        <v>46511.351351351354</v>
      </c>
      <c r="E70" s="92">
        <v>1720.92</v>
      </c>
    </row>
    <row r="71" spans="1:5" s="89" customFormat="1" ht="15" x14ac:dyDescent="0.25">
      <c r="A71" s="90" t="s">
        <v>212</v>
      </c>
      <c r="B71" s="93">
        <v>3.5000000000000003E-2</v>
      </c>
      <c r="C71" s="91" t="s">
        <v>15</v>
      </c>
      <c r="D71" s="98">
        <f t="shared" si="0"/>
        <v>15216.285714285714</v>
      </c>
      <c r="E71" s="92">
        <v>532.57000000000005</v>
      </c>
    </row>
    <row r="72" spans="1:5" s="89" customFormat="1" ht="30" x14ac:dyDescent="0.25">
      <c r="A72" s="90" t="s">
        <v>213</v>
      </c>
      <c r="B72" s="92">
        <v>0.04</v>
      </c>
      <c r="C72" s="91" t="s">
        <v>214</v>
      </c>
      <c r="D72" s="98">
        <f t="shared" si="0"/>
        <v>18248.5</v>
      </c>
      <c r="E72" s="92">
        <v>729.94</v>
      </c>
    </row>
    <row r="73" spans="1:5" s="89" customFormat="1" ht="15" x14ac:dyDescent="0.25">
      <c r="A73" s="90" t="s">
        <v>215</v>
      </c>
      <c r="B73" s="92">
        <v>4.26</v>
      </c>
      <c r="C73" s="91" t="s">
        <v>216</v>
      </c>
      <c r="D73" s="98">
        <f t="shared" si="0"/>
        <v>113.37323943661973</v>
      </c>
      <c r="E73" s="92">
        <v>482.97</v>
      </c>
    </row>
    <row r="74" spans="1:5" s="89" customFormat="1" ht="30" x14ac:dyDescent="0.25">
      <c r="A74" s="90" t="s">
        <v>217</v>
      </c>
      <c r="B74" s="92">
        <v>0.15</v>
      </c>
      <c r="C74" s="91" t="s">
        <v>15</v>
      </c>
      <c r="D74" s="98">
        <f t="shared" ref="D74:D97" si="1">E74/B74</f>
        <v>503.86666666666667</v>
      </c>
      <c r="E74" s="92">
        <v>75.58</v>
      </c>
    </row>
    <row r="75" spans="1:5" s="89" customFormat="1" ht="15" x14ac:dyDescent="0.25">
      <c r="A75" s="90" t="s">
        <v>218</v>
      </c>
      <c r="B75" s="93">
        <v>8.0000000000000002E-3</v>
      </c>
      <c r="C75" s="91" t="s">
        <v>219</v>
      </c>
      <c r="D75" s="98">
        <f t="shared" si="1"/>
        <v>76718.75</v>
      </c>
      <c r="E75" s="92">
        <v>613.75</v>
      </c>
    </row>
    <row r="76" spans="1:5" s="89" customFormat="1" ht="30" x14ac:dyDescent="0.25">
      <c r="A76" s="90" t="s">
        <v>220</v>
      </c>
      <c r="B76" s="93">
        <v>5.0000000000000001E-3</v>
      </c>
      <c r="C76" s="91" t="s">
        <v>86</v>
      </c>
      <c r="D76" s="98">
        <f t="shared" si="1"/>
        <v>27251.999999999996</v>
      </c>
      <c r="E76" s="92">
        <v>136.26</v>
      </c>
    </row>
    <row r="77" spans="1:5" s="89" customFormat="1" ht="30" x14ac:dyDescent="0.25">
      <c r="A77" s="90" t="s">
        <v>221</v>
      </c>
      <c r="B77" s="93">
        <v>1.9E-2</v>
      </c>
      <c r="C77" s="91" t="s">
        <v>86</v>
      </c>
      <c r="D77" s="98">
        <f t="shared" si="1"/>
        <v>4301.0526315789475</v>
      </c>
      <c r="E77" s="92">
        <v>81.72</v>
      </c>
    </row>
    <row r="78" spans="1:5" s="89" customFormat="1" ht="15" x14ac:dyDescent="0.25">
      <c r="A78" s="90" t="s">
        <v>222</v>
      </c>
      <c r="B78" s="94">
        <v>1</v>
      </c>
      <c r="C78" s="91" t="s">
        <v>13</v>
      </c>
      <c r="D78" s="98">
        <f t="shared" si="1"/>
        <v>868.59</v>
      </c>
      <c r="E78" s="92">
        <v>868.59</v>
      </c>
    </row>
    <row r="79" spans="1:5" s="89" customFormat="1" ht="30" x14ac:dyDescent="0.25">
      <c r="A79" s="90" t="s">
        <v>85</v>
      </c>
      <c r="B79" s="92">
        <v>0.44</v>
      </c>
      <c r="C79" s="91" t="s">
        <v>17</v>
      </c>
      <c r="D79" s="98">
        <f t="shared" si="1"/>
        <v>3708.2272727272725</v>
      </c>
      <c r="E79" s="92">
        <v>1631.62</v>
      </c>
    </row>
    <row r="80" spans="1:5" s="89" customFormat="1" ht="30" x14ac:dyDescent="0.25">
      <c r="A80" s="90" t="s">
        <v>223</v>
      </c>
      <c r="B80" s="95">
        <v>0.1</v>
      </c>
      <c r="C80" s="91" t="s">
        <v>224</v>
      </c>
      <c r="D80" s="98">
        <f t="shared" si="1"/>
        <v>16310.8</v>
      </c>
      <c r="E80" s="92">
        <v>1631.08</v>
      </c>
    </row>
    <row r="81" spans="1:5" s="89" customFormat="1" ht="15" x14ac:dyDescent="0.25">
      <c r="A81" s="90" t="s">
        <v>225</v>
      </c>
      <c r="B81" s="95">
        <v>0.1</v>
      </c>
      <c r="C81" s="91" t="s">
        <v>224</v>
      </c>
      <c r="D81" s="98">
        <f t="shared" si="1"/>
        <v>5672.3</v>
      </c>
      <c r="E81" s="92">
        <v>567.23</v>
      </c>
    </row>
    <row r="82" spans="1:5" s="89" customFormat="1" ht="45" x14ac:dyDescent="0.25">
      <c r="A82" s="90" t="s">
        <v>226</v>
      </c>
      <c r="B82" s="94">
        <v>1</v>
      </c>
      <c r="C82" s="91" t="s">
        <v>13</v>
      </c>
      <c r="D82" s="98">
        <f t="shared" si="1"/>
        <v>369.34</v>
      </c>
      <c r="E82" s="92">
        <v>369.34</v>
      </c>
    </row>
    <row r="83" spans="1:5" s="89" customFormat="1" ht="30" x14ac:dyDescent="0.25">
      <c r="A83" s="90" t="s">
        <v>227</v>
      </c>
      <c r="B83" s="93">
        <v>0.10100000000000001</v>
      </c>
      <c r="C83" s="91" t="s">
        <v>15</v>
      </c>
      <c r="D83" s="98">
        <f t="shared" si="1"/>
        <v>19562.87128712871</v>
      </c>
      <c r="E83" s="92">
        <v>1975.85</v>
      </c>
    </row>
    <row r="84" spans="1:5" s="89" customFormat="1" ht="30" x14ac:dyDescent="0.25">
      <c r="A84" s="90" t="s">
        <v>228</v>
      </c>
      <c r="B84" s="93">
        <v>1.0999999999999999E-2</v>
      </c>
      <c r="C84" s="91" t="s">
        <v>229</v>
      </c>
      <c r="D84" s="98">
        <f t="shared" si="1"/>
        <v>21601.818181818184</v>
      </c>
      <c r="E84" s="92">
        <v>237.62</v>
      </c>
    </row>
    <row r="85" spans="1:5" s="89" customFormat="1" ht="45" x14ac:dyDescent="0.25">
      <c r="A85" s="90" t="s">
        <v>230</v>
      </c>
      <c r="B85" s="95">
        <v>0.6</v>
      </c>
      <c r="C85" s="91" t="s">
        <v>12</v>
      </c>
      <c r="D85" s="98">
        <f t="shared" si="1"/>
        <v>270.68333333333334</v>
      </c>
      <c r="E85" s="92">
        <v>162.41</v>
      </c>
    </row>
    <row r="86" spans="1:5" s="89" customFormat="1" ht="15" x14ac:dyDescent="0.25">
      <c r="A86" s="90" t="s">
        <v>231</v>
      </c>
      <c r="B86" s="91" t="s">
        <v>246</v>
      </c>
      <c r="C86" s="91" t="s">
        <v>13</v>
      </c>
      <c r="D86" s="98">
        <f>E86</f>
        <v>158836.87</v>
      </c>
      <c r="E86" s="92">
        <v>158836.87</v>
      </c>
    </row>
    <row r="87" spans="1:5" s="89" customFormat="1" ht="30" x14ac:dyDescent="0.25">
      <c r="A87" s="90" t="s">
        <v>232</v>
      </c>
      <c r="B87" s="94">
        <v>1</v>
      </c>
      <c r="C87" s="91" t="s">
        <v>13</v>
      </c>
      <c r="D87" s="98">
        <f t="shared" si="1"/>
        <v>366.16</v>
      </c>
      <c r="E87" s="92">
        <v>366.16</v>
      </c>
    </row>
    <row r="88" spans="1:5" s="89" customFormat="1" ht="15" x14ac:dyDescent="0.25">
      <c r="A88" s="90" t="s">
        <v>233</v>
      </c>
      <c r="B88" s="92">
        <v>0.03</v>
      </c>
      <c r="C88" s="91" t="s">
        <v>234</v>
      </c>
      <c r="D88" s="98">
        <f t="shared" si="1"/>
        <v>46223</v>
      </c>
      <c r="E88" s="92">
        <v>1386.69</v>
      </c>
    </row>
    <row r="89" spans="1:5" s="89" customFormat="1" ht="30" x14ac:dyDescent="0.25">
      <c r="A89" s="90" t="s">
        <v>132</v>
      </c>
      <c r="B89" s="92">
        <v>0.04</v>
      </c>
      <c r="C89" s="91" t="s">
        <v>17</v>
      </c>
      <c r="D89" s="98">
        <f t="shared" si="1"/>
        <v>54184</v>
      </c>
      <c r="E89" s="92">
        <v>2167.36</v>
      </c>
    </row>
    <row r="90" spans="1:5" s="89" customFormat="1" ht="30" x14ac:dyDescent="0.25">
      <c r="A90" s="90" t="s">
        <v>133</v>
      </c>
      <c r="B90" s="93">
        <v>2.1999999999999999E-2</v>
      </c>
      <c r="C90" s="91" t="s">
        <v>15</v>
      </c>
      <c r="D90" s="98">
        <f t="shared" si="1"/>
        <v>48831.36363636364</v>
      </c>
      <c r="E90" s="92">
        <v>1074.29</v>
      </c>
    </row>
    <row r="91" spans="1:5" s="89" customFormat="1" ht="15" x14ac:dyDescent="0.25">
      <c r="A91" s="90" t="s">
        <v>235</v>
      </c>
      <c r="B91" s="92">
        <v>0.05</v>
      </c>
      <c r="C91" s="91" t="s">
        <v>17</v>
      </c>
      <c r="D91" s="98">
        <f t="shared" si="1"/>
        <v>58892.2</v>
      </c>
      <c r="E91" s="92">
        <v>2944.61</v>
      </c>
    </row>
    <row r="92" spans="1:5" s="89" customFormat="1" ht="15" x14ac:dyDescent="0.25">
      <c r="A92" s="90" t="s">
        <v>236</v>
      </c>
      <c r="B92" s="92">
        <v>0.44</v>
      </c>
      <c r="C92" s="91" t="s">
        <v>15</v>
      </c>
      <c r="D92" s="98">
        <f t="shared" si="1"/>
        <v>2112.3181818181815</v>
      </c>
      <c r="E92" s="92">
        <v>929.42</v>
      </c>
    </row>
    <row r="93" spans="1:5" s="89" customFormat="1" ht="15" x14ac:dyDescent="0.25">
      <c r="A93" s="90" t="s">
        <v>237</v>
      </c>
      <c r="B93" s="92">
        <v>0.03</v>
      </c>
      <c r="C93" s="91" t="s">
        <v>17</v>
      </c>
      <c r="D93" s="98">
        <f t="shared" si="1"/>
        <v>90234.666666666672</v>
      </c>
      <c r="E93" s="92">
        <v>2707.04</v>
      </c>
    </row>
    <row r="94" spans="1:5" s="89" customFormat="1" ht="15" x14ac:dyDescent="0.25">
      <c r="A94" s="90" t="s">
        <v>238</v>
      </c>
      <c r="B94" s="92">
        <v>0.02</v>
      </c>
      <c r="C94" s="91" t="s">
        <v>17</v>
      </c>
      <c r="D94" s="98">
        <f t="shared" si="1"/>
        <v>46217.5</v>
      </c>
      <c r="E94" s="92">
        <v>924.35</v>
      </c>
    </row>
    <row r="95" spans="1:5" s="89" customFormat="1" ht="15" x14ac:dyDescent="0.25">
      <c r="A95" s="90" t="s">
        <v>239</v>
      </c>
      <c r="B95" s="92">
        <v>0.02</v>
      </c>
      <c r="C95" s="91" t="s">
        <v>15</v>
      </c>
      <c r="D95" s="98">
        <f t="shared" si="1"/>
        <v>3339</v>
      </c>
      <c r="E95" s="92">
        <v>66.78</v>
      </c>
    </row>
    <row r="96" spans="1:5" s="89" customFormat="1" ht="15" x14ac:dyDescent="0.25">
      <c r="A96" s="90" t="s">
        <v>240</v>
      </c>
      <c r="B96" s="92">
        <v>0.24</v>
      </c>
      <c r="C96" s="91" t="s">
        <v>86</v>
      </c>
      <c r="D96" s="98">
        <f t="shared" si="1"/>
        <v>18969.333333333336</v>
      </c>
      <c r="E96" s="92">
        <v>4552.6400000000003</v>
      </c>
    </row>
    <row r="97" spans="1:5" s="89" customFormat="1" ht="15" x14ac:dyDescent="0.25">
      <c r="A97" s="90" t="s">
        <v>241</v>
      </c>
      <c r="B97" s="94">
        <v>8</v>
      </c>
      <c r="C97" s="91" t="s">
        <v>242</v>
      </c>
      <c r="D97" s="98">
        <f t="shared" si="1"/>
        <v>2642.9775</v>
      </c>
      <c r="E97" s="92">
        <v>21143.82</v>
      </c>
    </row>
    <row r="98" spans="1:5" s="97" customFormat="1" ht="14.25" x14ac:dyDescent="0.2">
      <c r="A98" s="96" t="s">
        <v>42</v>
      </c>
      <c r="B98" s="47"/>
      <c r="C98" s="47"/>
      <c r="D98" s="47"/>
      <c r="E98" s="47"/>
    </row>
    <row r="99" spans="1:5" s="89" customFormat="1" ht="15" x14ac:dyDescent="0.25">
      <c r="A99" s="90" t="s">
        <v>69</v>
      </c>
      <c r="B99" s="91" t="s">
        <v>22</v>
      </c>
      <c r="C99" s="91" t="s">
        <v>11</v>
      </c>
      <c r="D99" s="92">
        <f>E99</f>
        <v>2400</v>
      </c>
      <c r="E99" s="92">
        <v>2400</v>
      </c>
    </row>
    <row r="100" spans="1:5" s="97" customFormat="1" ht="15" x14ac:dyDescent="0.2">
      <c r="A100" s="96" t="s">
        <v>43</v>
      </c>
      <c r="B100" s="47"/>
      <c r="C100" s="47"/>
      <c r="D100" s="92"/>
      <c r="E100" s="47"/>
    </row>
    <row r="101" spans="1:5" s="89" customFormat="1" ht="15" x14ac:dyDescent="0.25">
      <c r="A101" s="90" t="s">
        <v>73</v>
      </c>
      <c r="B101" s="91" t="s">
        <v>248</v>
      </c>
      <c r="C101" s="91" t="s">
        <v>12</v>
      </c>
      <c r="D101" s="92">
        <f t="shared" ref="D101:D104" si="2">E101</f>
        <v>66439.850000000006</v>
      </c>
      <c r="E101" s="92">
        <v>66439.850000000006</v>
      </c>
    </row>
    <row r="102" spans="1:5" s="97" customFormat="1" ht="15" x14ac:dyDescent="0.2">
      <c r="A102" s="96" t="s">
        <v>9</v>
      </c>
      <c r="B102" s="47"/>
      <c r="C102" s="47"/>
      <c r="D102" s="92"/>
      <c r="E102" s="47"/>
    </row>
    <row r="103" spans="1:5" s="89" customFormat="1" ht="15" x14ac:dyDescent="0.25">
      <c r="A103" s="90" t="s">
        <v>70</v>
      </c>
      <c r="B103" s="91" t="s">
        <v>248</v>
      </c>
      <c r="C103" s="91" t="s">
        <v>12</v>
      </c>
      <c r="D103" s="92">
        <f t="shared" si="2"/>
        <v>73544.600000000006</v>
      </c>
      <c r="E103" s="92">
        <v>73544.600000000006</v>
      </c>
    </row>
    <row r="104" spans="1:5" s="89" customFormat="1" ht="30" x14ac:dyDescent="0.25">
      <c r="A104" s="90" t="s">
        <v>243</v>
      </c>
      <c r="B104" s="91" t="s">
        <v>22</v>
      </c>
      <c r="C104" s="91" t="s">
        <v>11</v>
      </c>
      <c r="D104" s="92">
        <f t="shared" si="2"/>
        <v>3692.26</v>
      </c>
      <c r="E104" s="92">
        <v>3692.26</v>
      </c>
    </row>
    <row r="105" spans="1:5" s="28" customFormat="1" ht="15" x14ac:dyDescent="0.25">
      <c r="A105" s="36" t="s">
        <v>10</v>
      </c>
      <c r="B105" s="41"/>
      <c r="C105" s="41"/>
      <c r="D105" s="50"/>
      <c r="E105" s="53"/>
    </row>
    <row r="106" spans="1:5" s="28" customFormat="1" ht="15" x14ac:dyDescent="0.25">
      <c r="A106" s="37" t="s">
        <v>71</v>
      </c>
      <c r="B106" s="42" t="s">
        <v>21</v>
      </c>
      <c r="C106" s="42" t="s">
        <v>11</v>
      </c>
      <c r="D106" s="51">
        <f>E106</f>
        <v>60564.983999999989</v>
      </c>
      <c r="E106" s="54">
        <f>SUM(E7:E104)*10%</f>
        <v>60564.983999999989</v>
      </c>
    </row>
    <row r="107" spans="1:5" ht="14.25" x14ac:dyDescent="0.2">
      <c r="A107" s="24" t="s">
        <v>24</v>
      </c>
      <c r="B107" s="47" t="s">
        <v>20</v>
      </c>
      <c r="C107" s="25"/>
      <c r="D107" s="52"/>
      <c r="E107" s="26">
        <f>SUM(E7:E106)</f>
        <v>666214.82399999979</v>
      </c>
    </row>
    <row r="108" spans="1:5" ht="15" x14ac:dyDescent="0.2">
      <c r="D108" s="48"/>
    </row>
    <row r="109" spans="1:5" ht="15" customHeight="1" x14ac:dyDescent="0.2">
      <c r="A109" s="205" t="s">
        <v>251</v>
      </c>
      <c r="B109" s="205"/>
      <c r="C109" s="205"/>
      <c r="D109" s="205"/>
      <c r="E109" s="205"/>
    </row>
    <row r="110" spans="1:5" ht="15" customHeight="1" x14ac:dyDescent="0.2">
      <c r="A110" s="205"/>
      <c r="B110" s="205"/>
      <c r="C110" s="205"/>
      <c r="D110" s="205"/>
      <c r="E110" s="205"/>
    </row>
    <row r="111" spans="1:5" ht="15" customHeight="1" x14ac:dyDescent="0.2">
      <c r="A111" s="206" t="s">
        <v>31</v>
      </c>
      <c r="B111" s="206"/>
      <c r="C111" s="206"/>
      <c r="D111" s="206"/>
      <c r="E111" s="206"/>
    </row>
    <row r="112" spans="1:5" ht="15" customHeight="1" x14ac:dyDescent="0.2">
      <c r="A112" s="206" t="s">
        <v>32</v>
      </c>
      <c r="B112" s="206"/>
      <c r="C112" s="206"/>
      <c r="D112" s="206"/>
      <c r="E112" s="206"/>
    </row>
    <row r="113" spans="1:5" ht="15" customHeight="1" x14ac:dyDescent="0.2">
      <c r="A113" s="207" t="s">
        <v>249</v>
      </c>
      <c r="B113" s="207"/>
      <c r="C113" s="207"/>
      <c r="D113" s="207"/>
      <c r="E113" s="207"/>
    </row>
    <row r="114" spans="1:5" ht="15" customHeight="1" x14ac:dyDescent="0.2">
      <c r="A114" s="207"/>
      <c r="B114" s="207"/>
      <c r="C114" s="207"/>
      <c r="D114" s="207"/>
      <c r="E114" s="207"/>
    </row>
    <row r="115" spans="1:5" ht="15" customHeight="1" x14ac:dyDescent="0.2">
      <c r="A115" s="208"/>
      <c r="B115" s="208"/>
      <c r="C115" s="208"/>
      <c r="D115" s="208"/>
      <c r="E115" s="208"/>
    </row>
    <row r="116" spans="1:5" ht="15" x14ac:dyDescent="0.2">
      <c r="A116" s="99"/>
      <c r="B116" s="49"/>
      <c r="C116" s="49"/>
      <c r="D116" s="100"/>
      <c r="E116" s="49"/>
    </row>
    <row r="117" spans="1:5" ht="15" customHeight="1" x14ac:dyDescent="0.2">
      <c r="A117" s="5" t="s">
        <v>25</v>
      </c>
      <c r="B117" s="88"/>
      <c r="C117" s="88"/>
      <c r="D117" s="101"/>
      <c r="E117" s="88"/>
    </row>
    <row r="118" spans="1:5" ht="15" x14ac:dyDescent="0.2">
      <c r="A118" s="5"/>
      <c r="B118" s="88"/>
      <c r="C118" s="88" t="s">
        <v>20</v>
      </c>
      <c r="D118" s="101" t="s">
        <v>20</v>
      </c>
      <c r="E118" s="88"/>
    </row>
    <row r="119" spans="1:5" ht="15" customHeight="1" x14ac:dyDescent="0.2">
      <c r="A119" s="176" t="s">
        <v>250</v>
      </c>
      <c r="B119" s="176"/>
      <c r="C119" s="180" t="s">
        <v>29</v>
      </c>
      <c r="D119" s="180"/>
      <c r="E119" s="88"/>
    </row>
    <row r="120" spans="1:5" ht="15" customHeight="1" x14ac:dyDescent="0.2">
      <c r="A120" s="180" t="s">
        <v>51</v>
      </c>
      <c r="B120" s="180"/>
      <c r="C120" s="180" t="s">
        <v>26</v>
      </c>
      <c r="D120" s="180"/>
      <c r="E120" s="88"/>
    </row>
    <row r="121" spans="1:5" ht="15" customHeight="1" x14ac:dyDescent="0.2">
      <c r="A121" s="5"/>
      <c r="B121" s="88"/>
      <c r="C121" s="88"/>
      <c r="D121" s="101"/>
      <c r="E121" s="88"/>
    </row>
    <row r="122" spans="1:5" ht="15" customHeight="1" x14ac:dyDescent="0.2">
      <c r="A122" s="176" t="s">
        <v>28</v>
      </c>
      <c r="B122" s="176"/>
      <c r="C122" s="180" t="s">
        <v>29</v>
      </c>
      <c r="D122" s="180"/>
      <c r="E122" s="88"/>
    </row>
    <row r="123" spans="1:5" ht="15" x14ac:dyDescent="0.2">
      <c r="A123" s="13" t="s">
        <v>27</v>
      </c>
      <c r="B123" s="88"/>
      <c r="C123" s="180" t="s">
        <v>26</v>
      </c>
      <c r="D123" s="180"/>
      <c r="E123" s="88"/>
    </row>
    <row r="124" spans="1:5" x14ac:dyDescent="0.2">
      <c r="B124" s="1"/>
      <c r="C124" s="1"/>
      <c r="D124" s="1"/>
      <c r="E124" s="1"/>
    </row>
  </sheetData>
  <mergeCells count="15">
    <mergeCell ref="C123:D123"/>
    <mergeCell ref="A109:E110"/>
    <mergeCell ref="A111:E111"/>
    <mergeCell ref="A112:E112"/>
    <mergeCell ref="A113:E114"/>
    <mergeCell ref="A115:E115"/>
    <mergeCell ref="C119:D119"/>
    <mergeCell ref="A120:B120"/>
    <mergeCell ref="C120:D120"/>
    <mergeCell ref="A1:E1"/>
    <mergeCell ref="A2:E2"/>
    <mergeCell ref="D3:E3"/>
    <mergeCell ref="A119:B119"/>
    <mergeCell ref="A122:B122"/>
    <mergeCell ref="C122:D122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workbookViewId="0">
      <selection activeCell="D7" sqref="D7"/>
    </sheetView>
  </sheetViews>
  <sheetFormatPr defaultColWidth="9.140625" defaultRowHeight="15" x14ac:dyDescent="0.25"/>
  <cols>
    <col min="1" max="1" width="12.5703125" style="87" customWidth="1"/>
    <col min="2" max="2" width="14.5703125" style="87" customWidth="1"/>
    <col min="3" max="3" width="19.5703125" style="87" customWidth="1"/>
    <col min="4" max="4" width="14.42578125" style="87" customWidth="1"/>
    <col min="5" max="5" width="18.28515625" style="87" customWidth="1"/>
    <col min="6" max="6" width="16.28515625" style="87" customWidth="1"/>
    <col min="7" max="16384" width="9.140625" style="87"/>
  </cols>
  <sheetData>
    <row r="1" spans="1:19" s="58" customFormat="1" ht="35.25" customHeight="1" x14ac:dyDescent="0.3">
      <c r="A1" s="192" t="s">
        <v>329</v>
      </c>
      <c r="B1" s="192"/>
      <c r="C1" s="192"/>
      <c r="D1" s="192"/>
      <c r="E1" s="192"/>
      <c r="F1" s="192"/>
    </row>
    <row r="2" spans="1:19" s="58" customFormat="1" x14ac:dyDescent="0.25">
      <c r="A2" s="59"/>
      <c r="B2" s="59"/>
      <c r="C2" s="59"/>
      <c r="D2" s="59"/>
      <c r="E2" s="59"/>
      <c r="F2" s="59"/>
    </row>
    <row r="3" spans="1:19" s="58" customFormat="1" ht="19.5" customHeight="1" x14ac:dyDescent="0.25">
      <c r="A3" s="60" t="s">
        <v>330</v>
      </c>
      <c r="B3" s="60"/>
      <c r="C3" s="60"/>
      <c r="D3" s="60"/>
      <c r="E3" s="60"/>
      <c r="F3" s="61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</row>
    <row r="4" spans="1:19" s="58" customFormat="1" ht="19.5" customHeight="1" x14ac:dyDescent="0.25">
      <c r="A4" s="60"/>
      <c r="B4" s="60"/>
      <c r="C4" s="60"/>
      <c r="D4" s="60"/>
      <c r="E4" s="60"/>
      <c r="F4" s="61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  <c r="S4" s="62"/>
    </row>
    <row r="5" spans="1:19" s="58" customFormat="1" ht="36.75" customHeight="1" x14ac:dyDescent="0.25">
      <c r="A5" s="193" t="s">
        <v>144</v>
      </c>
      <c r="B5" s="193"/>
      <c r="C5" s="193"/>
      <c r="D5" s="193"/>
      <c r="E5" s="193"/>
      <c r="F5" s="19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</row>
    <row r="6" spans="1:19" s="72" customFormat="1" ht="27.75" customHeight="1" x14ac:dyDescent="0.25">
      <c r="A6" s="102" t="s">
        <v>145</v>
      </c>
      <c r="B6" s="102">
        <v>4</v>
      </c>
      <c r="C6" s="102" t="s">
        <v>146</v>
      </c>
      <c r="D6" s="131">
        <v>2972.2</v>
      </c>
      <c r="E6" s="102" t="s">
        <v>147</v>
      </c>
      <c r="F6" s="104">
        <v>1346.4</v>
      </c>
      <c r="G6" s="63"/>
      <c r="H6" s="65"/>
      <c r="I6" s="66"/>
      <c r="J6" s="67"/>
      <c r="K6" s="111"/>
      <c r="L6" s="69"/>
      <c r="M6" s="69"/>
      <c r="N6" s="69"/>
      <c r="O6" s="69"/>
      <c r="P6" s="70"/>
      <c r="Q6" s="194"/>
      <c r="R6" s="195"/>
      <c r="S6" s="71"/>
    </row>
    <row r="7" spans="1:19" s="74" customFormat="1" ht="32.25" customHeight="1" x14ac:dyDescent="0.25">
      <c r="A7" s="102" t="s">
        <v>148</v>
      </c>
      <c r="B7" s="102">
        <v>3</v>
      </c>
      <c r="C7" s="102" t="s">
        <v>149</v>
      </c>
      <c r="D7" s="131">
        <v>0</v>
      </c>
      <c r="E7" s="102" t="s">
        <v>150</v>
      </c>
      <c r="F7" s="104">
        <v>897.6</v>
      </c>
      <c r="G7" s="63"/>
      <c r="H7" s="65"/>
      <c r="I7" s="66"/>
      <c r="J7" s="67"/>
      <c r="K7" s="111"/>
      <c r="L7" s="69"/>
      <c r="M7" s="69"/>
      <c r="N7" s="69"/>
      <c r="O7" s="69"/>
      <c r="P7" s="70"/>
      <c r="Q7" s="194"/>
      <c r="R7" s="196"/>
      <c r="S7" s="73"/>
    </row>
    <row r="8" spans="1:19" s="74" customFormat="1" ht="45" customHeight="1" x14ac:dyDescent="0.25">
      <c r="A8" s="102" t="s">
        <v>151</v>
      </c>
      <c r="B8" s="102">
        <v>44</v>
      </c>
      <c r="C8" s="102" t="s">
        <v>152</v>
      </c>
      <c r="D8" s="104">
        <v>295.8</v>
      </c>
      <c r="E8" s="102" t="s">
        <v>153</v>
      </c>
      <c r="F8" s="104">
        <v>490.1</v>
      </c>
      <c r="G8" s="63"/>
      <c r="H8" s="65"/>
      <c r="I8" s="66"/>
      <c r="J8" s="67"/>
      <c r="K8" s="111"/>
      <c r="L8" s="69"/>
      <c r="M8" s="69"/>
      <c r="N8" s="69"/>
      <c r="O8" s="69"/>
      <c r="P8" s="70"/>
      <c r="Q8" s="194"/>
      <c r="R8" s="195"/>
      <c r="S8" s="73"/>
    </row>
    <row r="9" spans="1:19" s="74" customFormat="1" ht="33.75" customHeight="1" x14ac:dyDescent="0.25">
      <c r="A9" s="64"/>
      <c r="B9" s="67"/>
      <c r="C9" s="64"/>
      <c r="D9" s="75"/>
      <c r="E9" s="67"/>
      <c r="F9" s="76"/>
      <c r="G9" s="63"/>
      <c r="H9" s="65"/>
      <c r="I9" s="66"/>
      <c r="J9" s="67"/>
      <c r="K9" s="111"/>
      <c r="L9" s="69"/>
      <c r="M9" s="69"/>
      <c r="N9" s="69"/>
      <c r="O9" s="69"/>
      <c r="P9" s="63"/>
      <c r="Q9" s="111"/>
      <c r="R9" s="112"/>
      <c r="S9" s="63"/>
    </row>
    <row r="10" spans="1:19" s="80" customFormat="1" ht="15" customHeight="1" thickBot="1" x14ac:dyDescent="0.3">
      <c r="A10" s="78"/>
      <c r="B10" s="78"/>
      <c r="C10" s="78"/>
      <c r="D10" s="78"/>
      <c r="E10" s="78"/>
      <c r="F10" s="110"/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58"/>
      <c r="R10" s="58"/>
      <c r="S10" s="58"/>
    </row>
    <row r="11" spans="1:19" s="80" customFormat="1" ht="30" customHeight="1" x14ac:dyDescent="0.25">
      <c r="A11" s="189" t="s">
        <v>154</v>
      </c>
      <c r="B11" s="190"/>
      <c r="C11" s="190"/>
      <c r="D11" s="190"/>
      <c r="E11" s="191"/>
      <c r="F11" s="81" t="s">
        <v>155</v>
      </c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</row>
    <row r="12" spans="1:19" s="107" customFormat="1" ht="30" customHeight="1" x14ac:dyDescent="0.25">
      <c r="A12" s="197" t="s">
        <v>156</v>
      </c>
      <c r="B12" s="198"/>
      <c r="C12" s="198"/>
      <c r="D12" s="198"/>
      <c r="E12" s="199"/>
      <c r="F12" s="105">
        <v>-248671.87399999978</v>
      </c>
      <c r="G12" s="106"/>
    </row>
    <row r="13" spans="1:19" s="107" customFormat="1" ht="30" customHeight="1" x14ac:dyDescent="0.25">
      <c r="A13" s="197" t="s">
        <v>157</v>
      </c>
      <c r="B13" s="198"/>
      <c r="C13" s="198"/>
      <c r="D13" s="198"/>
      <c r="E13" s="199"/>
      <c r="F13" s="105">
        <v>284573.21999999997</v>
      </c>
    </row>
    <row r="14" spans="1:19" s="107" customFormat="1" ht="30" customHeight="1" x14ac:dyDescent="0.25">
      <c r="A14" s="197" t="s">
        <v>158</v>
      </c>
      <c r="B14" s="198"/>
      <c r="C14" s="198"/>
      <c r="D14" s="198"/>
      <c r="E14" s="199"/>
      <c r="F14" s="108">
        <f>SUM(F15:F17)</f>
        <v>644567.55000000005</v>
      </c>
    </row>
    <row r="15" spans="1:19" s="80" customFormat="1" ht="28.5" customHeight="1" x14ac:dyDescent="0.25">
      <c r="A15" s="200" t="s">
        <v>159</v>
      </c>
      <c r="B15" s="201"/>
      <c r="C15" s="201"/>
      <c r="D15" s="201"/>
      <c r="E15" s="202"/>
      <c r="F15" s="83">
        <f>863.53+609153.15+32075.87</f>
        <v>642092.55000000005</v>
      </c>
    </row>
    <row r="16" spans="1:19" s="80" customFormat="1" ht="24.75" hidden="1" customHeight="1" x14ac:dyDescent="0.25">
      <c r="A16" s="200" t="s">
        <v>160</v>
      </c>
      <c r="B16" s="201"/>
      <c r="C16" s="201"/>
      <c r="D16" s="201"/>
      <c r="E16" s="202"/>
      <c r="F16" s="83"/>
    </row>
    <row r="17" spans="1:19" s="80" customFormat="1" ht="30" customHeight="1" x14ac:dyDescent="0.25">
      <c r="A17" s="200" t="s">
        <v>161</v>
      </c>
      <c r="B17" s="201"/>
      <c r="C17" s="201"/>
      <c r="D17" s="201"/>
      <c r="E17" s="202"/>
      <c r="F17" s="83">
        <v>2475</v>
      </c>
    </row>
    <row r="18" spans="1:19" s="107" customFormat="1" ht="30" customHeight="1" x14ac:dyDescent="0.25">
      <c r="A18" s="197" t="s">
        <v>162</v>
      </c>
      <c r="B18" s="198"/>
      <c r="C18" s="198"/>
      <c r="D18" s="198"/>
      <c r="E18" s="199"/>
      <c r="F18" s="108">
        <f>SUM(F19:F21)</f>
        <v>679039.74</v>
      </c>
    </row>
    <row r="19" spans="1:19" s="80" customFormat="1" ht="30" customHeight="1" x14ac:dyDescent="0.25">
      <c r="A19" s="200" t="s">
        <v>159</v>
      </c>
      <c r="B19" s="201"/>
      <c r="C19" s="201"/>
      <c r="D19" s="201"/>
      <c r="E19" s="202"/>
      <c r="F19" s="83">
        <f>863.53+675769.96</f>
        <v>676633.49</v>
      </c>
    </row>
    <row r="20" spans="1:19" s="80" customFormat="1" ht="30" hidden="1" customHeight="1" x14ac:dyDescent="0.25">
      <c r="A20" s="200" t="s">
        <v>160</v>
      </c>
      <c r="B20" s="201"/>
      <c r="C20" s="201"/>
      <c r="D20" s="201"/>
      <c r="E20" s="202"/>
      <c r="F20" s="83"/>
    </row>
    <row r="21" spans="1:19" s="84" customFormat="1" ht="30" customHeight="1" x14ac:dyDescent="0.2">
      <c r="A21" s="200" t="s">
        <v>161</v>
      </c>
      <c r="B21" s="201"/>
      <c r="C21" s="201"/>
      <c r="D21" s="201"/>
      <c r="E21" s="202"/>
      <c r="F21" s="83">
        <v>2406.25</v>
      </c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80"/>
      <c r="S21" s="80"/>
    </row>
    <row r="22" spans="1:19" s="109" customFormat="1" ht="30" customHeight="1" x14ac:dyDescent="0.25">
      <c r="A22" s="197" t="s">
        <v>163</v>
      </c>
      <c r="B22" s="198"/>
      <c r="C22" s="198"/>
      <c r="D22" s="198"/>
      <c r="E22" s="199"/>
      <c r="F22" s="108">
        <f>F12+F18</f>
        <v>430367.86600000021</v>
      </c>
      <c r="G22" s="107"/>
      <c r="H22" s="107"/>
      <c r="I22" s="107"/>
      <c r="J22" s="107"/>
      <c r="K22" s="107"/>
      <c r="L22" s="107"/>
      <c r="M22" s="107"/>
      <c r="N22" s="107"/>
      <c r="O22" s="107"/>
      <c r="P22" s="107"/>
      <c r="Q22" s="107"/>
      <c r="R22" s="107"/>
      <c r="S22" s="107"/>
    </row>
    <row r="23" spans="1:19" s="109" customFormat="1" ht="30" customHeight="1" x14ac:dyDescent="0.25">
      <c r="A23" s="197" t="s">
        <v>164</v>
      </c>
      <c r="B23" s="198"/>
      <c r="C23" s="198"/>
      <c r="D23" s="198"/>
      <c r="E23" s="199"/>
      <c r="F23" s="108">
        <f>Лист3!E108</f>
        <v>621646.99300000013</v>
      </c>
      <c r="G23" s="107"/>
      <c r="H23" s="107"/>
      <c r="I23" s="107"/>
      <c r="J23" s="107"/>
      <c r="K23" s="107"/>
      <c r="L23" s="107"/>
      <c r="M23" s="107"/>
      <c r="N23" s="107"/>
      <c r="O23" s="107"/>
      <c r="P23" s="107"/>
      <c r="Q23" s="107"/>
      <c r="R23" s="107"/>
      <c r="S23" s="107"/>
    </row>
    <row r="24" spans="1:19" s="109" customFormat="1" ht="30" customHeight="1" x14ac:dyDescent="0.25">
      <c r="A24" s="197" t="s">
        <v>165</v>
      </c>
      <c r="B24" s="198"/>
      <c r="C24" s="198"/>
      <c r="D24" s="198"/>
      <c r="E24" s="199"/>
      <c r="F24" s="108">
        <f>F22-F23</f>
        <v>-191279.12699999992</v>
      </c>
      <c r="G24" s="107"/>
      <c r="H24" s="107"/>
      <c r="I24" s="107"/>
      <c r="J24" s="107"/>
      <c r="K24" s="107"/>
      <c r="L24" s="107"/>
      <c r="M24" s="107"/>
      <c r="N24" s="107"/>
      <c r="O24" s="107"/>
      <c r="P24" s="107"/>
      <c r="Q24" s="107"/>
      <c r="R24" s="107"/>
      <c r="S24" s="107"/>
    </row>
    <row r="25" spans="1:19" s="109" customFormat="1" ht="30" customHeight="1" x14ac:dyDescent="0.25">
      <c r="A25" s="197" t="s">
        <v>166</v>
      </c>
      <c r="B25" s="198"/>
      <c r="C25" s="198"/>
      <c r="D25" s="198"/>
      <c r="E25" s="199"/>
      <c r="F25" s="105">
        <f>F13+F14-F18</f>
        <v>250101.03000000003</v>
      </c>
      <c r="G25" s="107"/>
      <c r="H25" s="107"/>
      <c r="I25" s="107"/>
      <c r="J25" s="107"/>
      <c r="K25" s="107"/>
      <c r="L25" s="107"/>
      <c r="M25" s="107"/>
      <c r="N25" s="107"/>
      <c r="O25" s="107"/>
      <c r="P25" s="107"/>
      <c r="Q25" s="107"/>
      <c r="R25" s="107"/>
      <c r="S25" s="107"/>
    </row>
    <row r="26" spans="1:19" s="84" customFormat="1" ht="11.45" customHeight="1" x14ac:dyDescent="0.25">
      <c r="A26" s="85"/>
      <c r="B26" s="85"/>
      <c r="C26" s="85"/>
      <c r="D26" s="85"/>
      <c r="E26" s="85"/>
      <c r="F26" s="85"/>
    </row>
    <row r="27" spans="1:19" s="86" customFormat="1" ht="64.5" customHeight="1" x14ac:dyDescent="0.2">
      <c r="A27" s="203" t="s">
        <v>167</v>
      </c>
      <c r="B27" s="203"/>
      <c r="C27" s="203"/>
      <c r="D27" s="203"/>
    </row>
    <row r="28" spans="1:19" s="58" customFormat="1" ht="21.75" customHeight="1" x14ac:dyDescent="0.25">
      <c r="A28" s="204" t="s">
        <v>168</v>
      </c>
      <c r="B28" s="204"/>
      <c r="C28" s="204"/>
      <c r="D28" s="204"/>
    </row>
    <row r="29" spans="1:19" s="58" customFormat="1" ht="22.5" customHeight="1" x14ac:dyDescent="0.25">
      <c r="A29" s="203" t="s">
        <v>44</v>
      </c>
      <c r="B29" s="203"/>
      <c r="C29" s="203"/>
      <c r="D29" s="203"/>
    </row>
    <row r="30" spans="1:19" s="58" customFormat="1" ht="22.5" customHeight="1" x14ac:dyDescent="0.25">
      <c r="A30" s="203" t="s">
        <v>45</v>
      </c>
      <c r="B30" s="203"/>
      <c r="C30" s="203"/>
      <c r="D30" s="59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1"/>
  <sheetViews>
    <sheetView view="pageBreakPreview" topLeftCell="A85" zoomScale="60" workbookViewId="0">
      <selection activeCell="A106" sqref="A106:XFD107"/>
    </sheetView>
  </sheetViews>
  <sheetFormatPr defaultRowHeight="15" x14ac:dyDescent="0.25"/>
  <cols>
    <col min="1" max="1" width="51.7109375" style="89" customWidth="1"/>
    <col min="2" max="2" width="13.85546875" style="121" customWidth="1"/>
    <col min="3" max="3" width="14.28515625" style="122" customWidth="1"/>
    <col min="4" max="4" width="17.5703125" style="121" customWidth="1"/>
    <col min="5" max="5" width="14.7109375" style="121" customWidth="1"/>
    <col min="6" max="255" width="9.140625" style="89"/>
    <col min="256" max="256" width="8.7109375" style="89" customWidth="1"/>
    <col min="257" max="257" width="31.5703125" style="89" customWidth="1"/>
    <col min="258" max="258" width="13.85546875" style="89" customWidth="1"/>
    <col min="259" max="259" width="19.140625" style="89" customWidth="1"/>
    <col min="260" max="260" width="17.5703125" style="89" customWidth="1"/>
    <col min="261" max="261" width="14.7109375" style="89" customWidth="1"/>
    <col min="262" max="511" width="9.140625" style="89"/>
    <col min="512" max="512" width="8.7109375" style="89" customWidth="1"/>
    <col min="513" max="513" width="31.5703125" style="89" customWidth="1"/>
    <col min="514" max="514" width="13.85546875" style="89" customWidth="1"/>
    <col min="515" max="515" width="19.140625" style="89" customWidth="1"/>
    <col min="516" max="516" width="17.5703125" style="89" customWidth="1"/>
    <col min="517" max="517" width="14.7109375" style="89" customWidth="1"/>
    <col min="518" max="767" width="9.140625" style="89"/>
    <col min="768" max="768" width="8.7109375" style="89" customWidth="1"/>
    <col min="769" max="769" width="31.5703125" style="89" customWidth="1"/>
    <col min="770" max="770" width="13.85546875" style="89" customWidth="1"/>
    <col min="771" max="771" width="19.140625" style="89" customWidth="1"/>
    <col min="772" max="772" width="17.5703125" style="89" customWidth="1"/>
    <col min="773" max="773" width="14.7109375" style="89" customWidth="1"/>
    <col min="774" max="1023" width="9.140625" style="89"/>
    <col min="1024" max="1024" width="8.7109375" style="89" customWidth="1"/>
    <col min="1025" max="1025" width="31.5703125" style="89" customWidth="1"/>
    <col min="1026" max="1026" width="13.85546875" style="89" customWidth="1"/>
    <col min="1027" max="1027" width="19.140625" style="89" customWidth="1"/>
    <col min="1028" max="1028" width="17.5703125" style="89" customWidth="1"/>
    <col min="1029" max="1029" width="14.7109375" style="89" customWidth="1"/>
    <col min="1030" max="1279" width="9.140625" style="89"/>
    <col min="1280" max="1280" width="8.7109375" style="89" customWidth="1"/>
    <col min="1281" max="1281" width="31.5703125" style="89" customWidth="1"/>
    <col min="1282" max="1282" width="13.85546875" style="89" customWidth="1"/>
    <col min="1283" max="1283" width="19.140625" style="89" customWidth="1"/>
    <col min="1284" max="1284" width="17.5703125" style="89" customWidth="1"/>
    <col min="1285" max="1285" width="14.7109375" style="89" customWidth="1"/>
    <col min="1286" max="1535" width="9.140625" style="89"/>
    <col min="1536" max="1536" width="8.7109375" style="89" customWidth="1"/>
    <col min="1537" max="1537" width="31.5703125" style="89" customWidth="1"/>
    <col min="1538" max="1538" width="13.85546875" style="89" customWidth="1"/>
    <col min="1539" max="1539" width="19.140625" style="89" customWidth="1"/>
    <col min="1540" max="1540" width="17.5703125" style="89" customWidth="1"/>
    <col min="1541" max="1541" width="14.7109375" style="89" customWidth="1"/>
    <col min="1542" max="1791" width="9.140625" style="89"/>
    <col min="1792" max="1792" width="8.7109375" style="89" customWidth="1"/>
    <col min="1793" max="1793" width="31.5703125" style="89" customWidth="1"/>
    <col min="1794" max="1794" width="13.85546875" style="89" customWidth="1"/>
    <col min="1795" max="1795" width="19.140625" style="89" customWidth="1"/>
    <col min="1796" max="1796" width="17.5703125" style="89" customWidth="1"/>
    <col min="1797" max="1797" width="14.7109375" style="89" customWidth="1"/>
    <col min="1798" max="2047" width="9.140625" style="89"/>
    <col min="2048" max="2048" width="8.7109375" style="89" customWidth="1"/>
    <col min="2049" max="2049" width="31.5703125" style="89" customWidth="1"/>
    <col min="2050" max="2050" width="13.85546875" style="89" customWidth="1"/>
    <col min="2051" max="2051" width="19.140625" style="89" customWidth="1"/>
    <col min="2052" max="2052" width="17.5703125" style="89" customWidth="1"/>
    <col min="2053" max="2053" width="14.7109375" style="89" customWidth="1"/>
    <col min="2054" max="2303" width="9.140625" style="89"/>
    <col min="2304" max="2304" width="8.7109375" style="89" customWidth="1"/>
    <col min="2305" max="2305" width="31.5703125" style="89" customWidth="1"/>
    <col min="2306" max="2306" width="13.85546875" style="89" customWidth="1"/>
    <col min="2307" max="2307" width="19.140625" style="89" customWidth="1"/>
    <col min="2308" max="2308" width="17.5703125" style="89" customWidth="1"/>
    <col min="2309" max="2309" width="14.7109375" style="89" customWidth="1"/>
    <col min="2310" max="2559" width="9.140625" style="89"/>
    <col min="2560" max="2560" width="8.7109375" style="89" customWidth="1"/>
    <col min="2561" max="2561" width="31.5703125" style="89" customWidth="1"/>
    <col min="2562" max="2562" width="13.85546875" style="89" customWidth="1"/>
    <col min="2563" max="2563" width="19.140625" style="89" customWidth="1"/>
    <col min="2564" max="2564" width="17.5703125" style="89" customWidth="1"/>
    <col min="2565" max="2565" width="14.7109375" style="89" customWidth="1"/>
    <col min="2566" max="2815" width="9.140625" style="89"/>
    <col min="2816" max="2816" width="8.7109375" style="89" customWidth="1"/>
    <col min="2817" max="2817" width="31.5703125" style="89" customWidth="1"/>
    <col min="2818" max="2818" width="13.85546875" style="89" customWidth="1"/>
    <col min="2819" max="2819" width="19.140625" style="89" customWidth="1"/>
    <col min="2820" max="2820" width="17.5703125" style="89" customWidth="1"/>
    <col min="2821" max="2821" width="14.7109375" style="89" customWidth="1"/>
    <col min="2822" max="3071" width="9.140625" style="89"/>
    <col min="3072" max="3072" width="8.7109375" style="89" customWidth="1"/>
    <col min="3073" max="3073" width="31.5703125" style="89" customWidth="1"/>
    <col min="3074" max="3074" width="13.85546875" style="89" customWidth="1"/>
    <col min="3075" max="3075" width="19.140625" style="89" customWidth="1"/>
    <col min="3076" max="3076" width="17.5703125" style="89" customWidth="1"/>
    <col min="3077" max="3077" width="14.7109375" style="89" customWidth="1"/>
    <col min="3078" max="3327" width="9.140625" style="89"/>
    <col min="3328" max="3328" width="8.7109375" style="89" customWidth="1"/>
    <col min="3329" max="3329" width="31.5703125" style="89" customWidth="1"/>
    <col min="3330" max="3330" width="13.85546875" style="89" customWidth="1"/>
    <col min="3331" max="3331" width="19.140625" style="89" customWidth="1"/>
    <col min="3332" max="3332" width="17.5703125" style="89" customWidth="1"/>
    <col min="3333" max="3333" width="14.7109375" style="89" customWidth="1"/>
    <col min="3334" max="3583" width="9.140625" style="89"/>
    <col min="3584" max="3584" width="8.7109375" style="89" customWidth="1"/>
    <col min="3585" max="3585" width="31.5703125" style="89" customWidth="1"/>
    <col min="3586" max="3586" width="13.85546875" style="89" customWidth="1"/>
    <col min="3587" max="3587" width="19.140625" style="89" customWidth="1"/>
    <col min="3588" max="3588" width="17.5703125" style="89" customWidth="1"/>
    <col min="3589" max="3589" width="14.7109375" style="89" customWidth="1"/>
    <col min="3590" max="3839" width="9.140625" style="89"/>
    <col min="3840" max="3840" width="8.7109375" style="89" customWidth="1"/>
    <col min="3841" max="3841" width="31.5703125" style="89" customWidth="1"/>
    <col min="3842" max="3842" width="13.85546875" style="89" customWidth="1"/>
    <col min="3843" max="3843" width="19.140625" style="89" customWidth="1"/>
    <col min="3844" max="3844" width="17.5703125" style="89" customWidth="1"/>
    <col min="3845" max="3845" width="14.7109375" style="89" customWidth="1"/>
    <col min="3846" max="4095" width="9.140625" style="89"/>
    <col min="4096" max="4096" width="8.7109375" style="89" customWidth="1"/>
    <col min="4097" max="4097" width="31.5703125" style="89" customWidth="1"/>
    <col min="4098" max="4098" width="13.85546875" style="89" customWidth="1"/>
    <col min="4099" max="4099" width="19.140625" style="89" customWidth="1"/>
    <col min="4100" max="4100" width="17.5703125" style="89" customWidth="1"/>
    <col min="4101" max="4101" width="14.7109375" style="89" customWidth="1"/>
    <col min="4102" max="4351" width="9.140625" style="89"/>
    <col min="4352" max="4352" width="8.7109375" style="89" customWidth="1"/>
    <col min="4353" max="4353" width="31.5703125" style="89" customWidth="1"/>
    <col min="4354" max="4354" width="13.85546875" style="89" customWidth="1"/>
    <col min="4355" max="4355" width="19.140625" style="89" customWidth="1"/>
    <col min="4356" max="4356" width="17.5703125" style="89" customWidth="1"/>
    <col min="4357" max="4357" width="14.7109375" style="89" customWidth="1"/>
    <col min="4358" max="4607" width="9.140625" style="89"/>
    <col min="4608" max="4608" width="8.7109375" style="89" customWidth="1"/>
    <col min="4609" max="4609" width="31.5703125" style="89" customWidth="1"/>
    <col min="4610" max="4610" width="13.85546875" style="89" customWidth="1"/>
    <col min="4611" max="4611" width="19.140625" style="89" customWidth="1"/>
    <col min="4612" max="4612" width="17.5703125" style="89" customWidth="1"/>
    <col min="4613" max="4613" width="14.7109375" style="89" customWidth="1"/>
    <col min="4614" max="4863" width="9.140625" style="89"/>
    <col min="4864" max="4864" width="8.7109375" style="89" customWidth="1"/>
    <col min="4865" max="4865" width="31.5703125" style="89" customWidth="1"/>
    <col min="4866" max="4866" width="13.85546875" style="89" customWidth="1"/>
    <col min="4867" max="4867" width="19.140625" style="89" customWidth="1"/>
    <col min="4868" max="4868" width="17.5703125" style="89" customWidth="1"/>
    <col min="4869" max="4869" width="14.7109375" style="89" customWidth="1"/>
    <col min="4870" max="5119" width="9.140625" style="89"/>
    <col min="5120" max="5120" width="8.7109375" style="89" customWidth="1"/>
    <col min="5121" max="5121" width="31.5703125" style="89" customWidth="1"/>
    <col min="5122" max="5122" width="13.85546875" style="89" customWidth="1"/>
    <col min="5123" max="5123" width="19.140625" style="89" customWidth="1"/>
    <col min="5124" max="5124" width="17.5703125" style="89" customWidth="1"/>
    <col min="5125" max="5125" width="14.7109375" style="89" customWidth="1"/>
    <col min="5126" max="5375" width="9.140625" style="89"/>
    <col min="5376" max="5376" width="8.7109375" style="89" customWidth="1"/>
    <col min="5377" max="5377" width="31.5703125" style="89" customWidth="1"/>
    <col min="5378" max="5378" width="13.85546875" style="89" customWidth="1"/>
    <col min="5379" max="5379" width="19.140625" style="89" customWidth="1"/>
    <col min="5380" max="5380" width="17.5703125" style="89" customWidth="1"/>
    <col min="5381" max="5381" width="14.7109375" style="89" customWidth="1"/>
    <col min="5382" max="5631" width="9.140625" style="89"/>
    <col min="5632" max="5632" width="8.7109375" style="89" customWidth="1"/>
    <col min="5633" max="5633" width="31.5703125" style="89" customWidth="1"/>
    <col min="5634" max="5634" width="13.85546875" style="89" customWidth="1"/>
    <col min="5635" max="5635" width="19.140625" style="89" customWidth="1"/>
    <col min="5636" max="5636" width="17.5703125" style="89" customWidth="1"/>
    <col min="5637" max="5637" width="14.7109375" style="89" customWidth="1"/>
    <col min="5638" max="5887" width="9.140625" style="89"/>
    <col min="5888" max="5888" width="8.7109375" style="89" customWidth="1"/>
    <col min="5889" max="5889" width="31.5703125" style="89" customWidth="1"/>
    <col min="5890" max="5890" width="13.85546875" style="89" customWidth="1"/>
    <col min="5891" max="5891" width="19.140625" style="89" customWidth="1"/>
    <col min="5892" max="5892" width="17.5703125" style="89" customWidth="1"/>
    <col min="5893" max="5893" width="14.7109375" style="89" customWidth="1"/>
    <col min="5894" max="6143" width="9.140625" style="89"/>
    <col min="6144" max="6144" width="8.7109375" style="89" customWidth="1"/>
    <col min="6145" max="6145" width="31.5703125" style="89" customWidth="1"/>
    <col min="6146" max="6146" width="13.85546875" style="89" customWidth="1"/>
    <col min="6147" max="6147" width="19.140625" style="89" customWidth="1"/>
    <col min="6148" max="6148" width="17.5703125" style="89" customWidth="1"/>
    <col min="6149" max="6149" width="14.7109375" style="89" customWidth="1"/>
    <col min="6150" max="6399" width="9.140625" style="89"/>
    <col min="6400" max="6400" width="8.7109375" style="89" customWidth="1"/>
    <col min="6401" max="6401" width="31.5703125" style="89" customWidth="1"/>
    <col min="6402" max="6402" width="13.85546875" style="89" customWidth="1"/>
    <col min="6403" max="6403" width="19.140625" style="89" customWidth="1"/>
    <col min="6404" max="6404" width="17.5703125" style="89" customWidth="1"/>
    <col min="6405" max="6405" width="14.7109375" style="89" customWidth="1"/>
    <col min="6406" max="6655" width="9.140625" style="89"/>
    <col min="6656" max="6656" width="8.7109375" style="89" customWidth="1"/>
    <col min="6657" max="6657" width="31.5703125" style="89" customWidth="1"/>
    <col min="6658" max="6658" width="13.85546875" style="89" customWidth="1"/>
    <col min="6659" max="6659" width="19.140625" style="89" customWidth="1"/>
    <col min="6660" max="6660" width="17.5703125" style="89" customWidth="1"/>
    <col min="6661" max="6661" width="14.7109375" style="89" customWidth="1"/>
    <col min="6662" max="6911" width="9.140625" style="89"/>
    <col min="6912" max="6912" width="8.7109375" style="89" customWidth="1"/>
    <col min="6913" max="6913" width="31.5703125" style="89" customWidth="1"/>
    <col min="6914" max="6914" width="13.85546875" style="89" customWidth="1"/>
    <col min="6915" max="6915" width="19.140625" style="89" customWidth="1"/>
    <col min="6916" max="6916" width="17.5703125" style="89" customWidth="1"/>
    <col min="6917" max="6917" width="14.7109375" style="89" customWidth="1"/>
    <col min="6918" max="7167" width="9.140625" style="89"/>
    <col min="7168" max="7168" width="8.7109375" style="89" customWidth="1"/>
    <col min="7169" max="7169" width="31.5703125" style="89" customWidth="1"/>
    <col min="7170" max="7170" width="13.85546875" style="89" customWidth="1"/>
    <col min="7171" max="7171" width="19.140625" style="89" customWidth="1"/>
    <col min="7172" max="7172" width="17.5703125" style="89" customWidth="1"/>
    <col min="7173" max="7173" width="14.7109375" style="89" customWidth="1"/>
    <col min="7174" max="7423" width="9.140625" style="89"/>
    <col min="7424" max="7424" width="8.7109375" style="89" customWidth="1"/>
    <col min="7425" max="7425" width="31.5703125" style="89" customWidth="1"/>
    <col min="7426" max="7426" width="13.85546875" style="89" customWidth="1"/>
    <col min="7427" max="7427" width="19.140625" style="89" customWidth="1"/>
    <col min="7428" max="7428" width="17.5703125" style="89" customWidth="1"/>
    <col min="7429" max="7429" width="14.7109375" style="89" customWidth="1"/>
    <col min="7430" max="7679" width="9.140625" style="89"/>
    <col min="7680" max="7680" width="8.7109375" style="89" customWidth="1"/>
    <col min="7681" max="7681" width="31.5703125" style="89" customWidth="1"/>
    <col min="7682" max="7682" width="13.85546875" style="89" customWidth="1"/>
    <col min="7683" max="7683" width="19.140625" style="89" customWidth="1"/>
    <col min="7684" max="7684" width="17.5703125" style="89" customWidth="1"/>
    <col min="7685" max="7685" width="14.7109375" style="89" customWidth="1"/>
    <col min="7686" max="7935" width="9.140625" style="89"/>
    <col min="7936" max="7936" width="8.7109375" style="89" customWidth="1"/>
    <col min="7937" max="7937" width="31.5703125" style="89" customWidth="1"/>
    <col min="7938" max="7938" width="13.85546875" style="89" customWidth="1"/>
    <col min="7939" max="7939" width="19.140625" style="89" customWidth="1"/>
    <col min="7940" max="7940" width="17.5703125" style="89" customWidth="1"/>
    <col min="7941" max="7941" width="14.7109375" style="89" customWidth="1"/>
    <col min="7942" max="8191" width="9.140625" style="89"/>
    <col min="8192" max="8192" width="8.7109375" style="89" customWidth="1"/>
    <col min="8193" max="8193" width="31.5703125" style="89" customWidth="1"/>
    <col min="8194" max="8194" width="13.85546875" style="89" customWidth="1"/>
    <col min="8195" max="8195" width="19.140625" style="89" customWidth="1"/>
    <col min="8196" max="8196" width="17.5703125" style="89" customWidth="1"/>
    <col min="8197" max="8197" width="14.7109375" style="89" customWidth="1"/>
    <col min="8198" max="8447" width="9.140625" style="89"/>
    <col min="8448" max="8448" width="8.7109375" style="89" customWidth="1"/>
    <col min="8449" max="8449" width="31.5703125" style="89" customWidth="1"/>
    <col min="8450" max="8450" width="13.85546875" style="89" customWidth="1"/>
    <col min="8451" max="8451" width="19.140625" style="89" customWidth="1"/>
    <col min="8452" max="8452" width="17.5703125" style="89" customWidth="1"/>
    <col min="8453" max="8453" width="14.7109375" style="89" customWidth="1"/>
    <col min="8454" max="8703" width="9.140625" style="89"/>
    <col min="8704" max="8704" width="8.7109375" style="89" customWidth="1"/>
    <col min="8705" max="8705" width="31.5703125" style="89" customWidth="1"/>
    <col min="8706" max="8706" width="13.85546875" style="89" customWidth="1"/>
    <col min="8707" max="8707" width="19.140625" style="89" customWidth="1"/>
    <col min="8708" max="8708" width="17.5703125" style="89" customWidth="1"/>
    <col min="8709" max="8709" width="14.7109375" style="89" customWidth="1"/>
    <col min="8710" max="8959" width="9.140625" style="89"/>
    <col min="8960" max="8960" width="8.7109375" style="89" customWidth="1"/>
    <col min="8961" max="8961" width="31.5703125" style="89" customWidth="1"/>
    <col min="8962" max="8962" width="13.85546875" style="89" customWidth="1"/>
    <col min="8963" max="8963" width="19.140625" style="89" customWidth="1"/>
    <col min="8964" max="8964" width="17.5703125" style="89" customWidth="1"/>
    <col min="8965" max="8965" width="14.7109375" style="89" customWidth="1"/>
    <col min="8966" max="9215" width="9.140625" style="89"/>
    <col min="9216" max="9216" width="8.7109375" style="89" customWidth="1"/>
    <col min="9217" max="9217" width="31.5703125" style="89" customWidth="1"/>
    <col min="9218" max="9218" width="13.85546875" style="89" customWidth="1"/>
    <col min="9219" max="9219" width="19.140625" style="89" customWidth="1"/>
    <col min="9220" max="9220" width="17.5703125" style="89" customWidth="1"/>
    <col min="9221" max="9221" width="14.7109375" style="89" customWidth="1"/>
    <col min="9222" max="9471" width="9.140625" style="89"/>
    <col min="9472" max="9472" width="8.7109375" style="89" customWidth="1"/>
    <col min="9473" max="9473" width="31.5703125" style="89" customWidth="1"/>
    <col min="9474" max="9474" width="13.85546875" style="89" customWidth="1"/>
    <col min="9475" max="9475" width="19.140625" style="89" customWidth="1"/>
    <col min="9476" max="9476" width="17.5703125" style="89" customWidth="1"/>
    <col min="9477" max="9477" width="14.7109375" style="89" customWidth="1"/>
    <col min="9478" max="9727" width="9.140625" style="89"/>
    <col min="9728" max="9728" width="8.7109375" style="89" customWidth="1"/>
    <col min="9729" max="9729" width="31.5703125" style="89" customWidth="1"/>
    <col min="9730" max="9730" width="13.85546875" style="89" customWidth="1"/>
    <col min="9731" max="9731" width="19.140625" style="89" customWidth="1"/>
    <col min="9732" max="9732" width="17.5703125" style="89" customWidth="1"/>
    <col min="9733" max="9733" width="14.7109375" style="89" customWidth="1"/>
    <col min="9734" max="9983" width="9.140625" style="89"/>
    <col min="9984" max="9984" width="8.7109375" style="89" customWidth="1"/>
    <col min="9985" max="9985" width="31.5703125" style="89" customWidth="1"/>
    <col min="9986" max="9986" width="13.85546875" style="89" customWidth="1"/>
    <col min="9987" max="9987" width="19.140625" style="89" customWidth="1"/>
    <col min="9988" max="9988" width="17.5703125" style="89" customWidth="1"/>
    <col min="9989" max="9989" width="14.7109375" style="89" customWidth="1"/>
    <col min="9990" max="10239" width="9.140625" style="89"/>
    <col min="10240" max="10240" width="8.7109375" style="89" customWidth="1"/>
    <col min="10241" max="10241" width="31.5703125" style="89" customWidth="1"/>
    <col min="10242" max="10242" width="13.85546875" style="89" customWidth="1"/>
    <col min="10243" max="10243" width="19.140625" style="89" customWidth="1"/>
    <col min="10244" max="10244" width="17.5703125" style="89" customWidth="1"/>
    <col min="10245" max="10245" width="14.7109375" style="89" customWidth="1"/>
    <col min="10246" max="10495" width="9.140625" style="89"/>
    <col min="10496" max="10496" width="8.7109375" style="89" customWidth="1"/>
    <col min="10497" max="10497" width="31.5703125" style="89" customWidth="1"/>
    <col min="10498" max="10498" width="13.85546875" style="89" customWidth="1"/>
    <col min="10499" max="10499" width="19.140625" style="89" customWidth="1"/>
    <col min="10500" max="10500" width="17.5703125" style="89" customWidth="1"/>
    <col min="10501" max="10501" width="14.7109375" style="89" customWidth="1"/>
    <col min="10502" max="10751" width="9.140625" style="89"/>
    <col min="10752" max="10752" width="8.7109375" style="89" customWidth="1"/>
    <col min="10753" max="10753" width="31.5703125" style="89" customWidth="1"/>
    <col min="10754" max="10754" width="13.85546875" style="89" customWidth="1"/>
    <col min="10755" max="10755" width="19.140625" style="89" customWidth="1"/>
    <col min="10756" max="10756" width="17.5703125" style="89" customWidth="1"/>
    <col min="10757" max="10757" width="14.7109375" style="89" customWidth="1"/>
    <col min="10758" max="11007" width="9.140625" style="89"/>
    <col min="11008" max="11008" width="8.7109375" style="89" customWidth="1"/>
    <col min="11009" max="11009" width="31.5703125" style="89" customWidth="1"/>
    <col min="11010" max="11010" width="13.85546875" style="89" customWidth="1"/>
    <col min="11011" max="11011" width="19.140625" style="89" customWidth="1"/>
    <col min="11012" max="11012" width="17.5703125" style="89" customWidth="1"/>
    <col min="11013" max="11013" width="14.7109375" style="89" customWidth="1"/>
    <col min="11014" max="11263" width="9.140625" style="89"/>
    <col min="11264" max="11264" width="8.7109375" style="89" customWidth="1"/>
    <col min="11265" max="11265" width="31.5703125" style="89" customWidth="1"/>
    <col min="11266" max="11266" width="13.85546875" style="89" customWidth="1"/>
    <col min="11267" max="11267" width="19.140625" style="89" customWidth="1"/>
    <col min="11268" max="11268" width="17.5703125" style="89" customWidth="1"/>
    <col min="11269" max="11269" width="14.7109375" style="89" customWidth="1"/>
    <col min="11270" max="11519" width="9.140625" style="89"/>
    <col min="11520" max="11520" width="8.7109375" style="89" customWidth="1"/>
    <col min="11521" max="11521" width="31.5703125" style="89" customWidth="1"/>
    <col min="11522" max="11522" width="13.85546875" style="89" customWidth="1"/>
    <col min="11523" max="11523" width="19.140625" style="89" customWidth="1"/>
    <col min="11524" max="11524" width="17.5703125" style="89" customWidth="1"/>
    <col min="11525" max="11525" width="14.7109375" style="89" customWidth="1"/>
    <col min="11526" max="11775" width="9.140625" style="89"/>
    <col min="11776" max="11776" width="8.7109375" style="89" customWidth="1"/>
    <col min="11777" max="11777" width="31.5703125" style="89" customWidth="1"/>
    <col min="11778" max="11778" width="13.85546875" style="89" customWidth="1"/>
    <col min="11779" max="11779" width="19.140625" style="89" customWidth="1"/>
    <col min="11780" max="11780" width="17.5703125" style="89" customWidth="1"/>
    <col min="11781" max="11781" width="14.7109375" style="89" customWidth="1"/>
    <col min="11782" max="12031" width="9.140625" style="89"/>
    <col min="12032" max="12032" width="8.7109375" style="89" customWidth="1"/>
    <col min="12033" max="12033" width="31.5703125" style="89" customWidth="1"/>
    <col min="12034" max="12034" width="13.85546875" style="89" customWidth="1"/>
    <col min="12035" max="12035" width="19.140625" style="89" customWidth="1"/>
    <col min="12036" max="12036" width="17.5703125" style="89" customWidth="1"/>
    <col min="12037" max="12037" width="14.7109375" style="89" customWidth="1"/>
    <col min="12038" max="12287" width="9.140625" style="89"/>
    <col min="12288" max="12288" width="8.7109375" style="89" customWidth="1"/>
    <col min="12289" max="12289" width="31.5703125" style="89" customWidth="1"/>
    <col min="12290" max="12290" width="13.85546875" style="89" customWidth="1"/>
    <col min="12291" max="12291" width="19.140625" style="89" customWidth="1"/>
    <col min="12292" max="12292" width="17.5703125" style="89" customWidth="1"/>
    <col min="12293" max="12293" width="14.7109375" style="89" customWidth="1"/>
    <col min="12294" max="12543" width="9.140625" style="89"/>
    <col min="12544" max="12544" width="8.7109375" style="89" customWidth="1"/>
    <col min="12545" max="12545" width="31.5703125" style="89" customWidth="1"/>
    <col min="12546" max="12546" width="13.85546875" style="89" customWidth="1"/>
    <col min="12547" max="12547" width="19.140625" style="89" customWidth="1"/>
    <col min="12548" max="12548" width="17.5703125" style="89" customWidth="1"/>
    <col min="12549" max="12549" width="14.7109375" style="89" customWidth="1"/>
    <col min="12550" max="12799" width="9.140625" style="89"/>
    <col min="12800" max="12800" width="8.7109375" style="89" customWidth="1"/>
    <col min="12801" max="12801" width="31.5703125" style="89" customWidth="1"/>
    <col min="12802" max="12802" width="13.85546875" style="89" customWidth="1"/>
    <col min="12803" max="12803" width="19.140625" style="89" customWidth="1"/>
    <col min="12804" max="12804" width="17.5703125" style="89" customWidth="1"/>
    <col min="12805" max="12805" width="14.7109375" style="89" customWidth="1"/>
    <col min="12806" max="13055" width="9.140625" style="89"/>
    <col min="13056" max="13056" width="8.7109375" style="89" customWidth="1"/>
    <col min="13057" max="13057" width="31.5703125" style="89" customWidth="1"/>
    <col min="13058" max="13058" width="13.85546875" style="89" customWidth="1"/>
    <col min="13059" max="13059" width="19.140625" style="89" customWidth="1"/>
    <col min="13060" max="13060" width="17.5703125" style="89" customWidth="1"/>
    <col min="13061" max="13061" width="14.7109375" style="89" customWidth="1"/>
    <col min="13062" max="13311" width="9.140625" style="89"/>
    <col min="13312" max="13312" width="8.7109375" style="89" customWidth="1"/>
    <col min="13313" max="13313" width="31.5703125" style="89" customWidth="1"/>
    <col min="13314" max="13314" width="13.85546875" style="89" customWidth="1"/>
    <col min="13315" max="13315" width="19.140625" style="89" customWidth="1"/>
    <col min="13316" max="13316" width="17.5703125" style="89" customWidth="1"/>
    <col min="13317" max="13317" width="14.7109375" style="89" customWidth="1"/>
    <col min="13318" max="13567" width="9.140625" style="89"/>
    <col min="13568" max="13568" width="8.7109375" style="89" customWidth="1"/>
    <col min="13569" max="13569" width="31.5703125" style="89" customWidth="1"/>
    <col min="13570" max="13570" width="13.85546875" style="89" customWidth="1"/>
    <col min="13571" max="13571" width="19.140625" style="89" customWidth="1"/>
    <col min="13572" max="13572" width="17.5703125" style="89" customWidth="1"/>
    <col min="13573" max="13573" width="14.7109375" style="89" customWidth="1"/>
    <col min="13574" max="13823" width="9.140625" style="89"/>
    <col min="13824" max="13824" width="8.7109375" style="89" customWidth="1"/>
    <col min="13825" max="13825" width="31.5703125" style="89" customWidth="1"/>
    <col min="13826" max="13826" width="13.85546875" style="89" customWidth="1"/>
    <col min="13827" max="13827" width="19.140625" style="89" customWidth="1"/>
    <col min="13828" max="13828" width="17.5703125" style="89" customWidth="1"/>
    <col min="13829" max="13829" width="14.7109375" style="89" customWidth="1"/>
    <col min="13830" max="14079" width="9.140625" style="89"/>
    <col min="14080" max="14080" width="8.7109375" style="89" customWidth="1"/>
    <col min="14081" max="14081" width="31.5703125" style="89" customWidth="1"/>
    <col min="14082" max="14082" width="13.85546875" style="89" customWidth="1"/>
    <col min="14083" max="14083" width="19.140625" style="89" customWidth="1"/>
    <col min="14084" max="14084" width="17.5703125" style="89" customWidth="1"/>
    <col min="14085" max="14085" width="14.7109375" style="89" customWidth="1"/>
    <col min="14086" max="14335" width="9.140625" style="89"/>
    <col min="14336" max="14336" width="8.7109375" style="89" customWidth="1"/>
    <col min="14337" max="14337" width="31.5703125" style="89" customWidth="1"/>
    <col min="14338" max="14338" width="13.85546875" style="89" customWidth="1"/>
    <col min="14339" max="14339" width="19.140625" style="89" customWidth="1"/>
    <col min="14340" max="14340" width="17.5703125" style="89" customWidth="1"/>
    <col min="14341" max="14341" width="14.7109375" style="89" customWidth="1"/>
    <col min="14342" max="14591" width="9.140625" style="89"/>
    <col min="14592" max="14592" width="8.7109375" style="89" customWidth="1"/>
    <col min="14593" max="14593" width="31.5703125" style="89" customWidth="1"/>
    <col min="14594" max="14594" width="13.85546875" style="89" customWidth="1"/>
    <col min="14595" max="14595" width="19.140625" style="89" customWidth="1"/>
    <col min="14596" max="14596" width="17.5703125" style="89" customWidth="1"/>
    <col min="14597" max="14597" width="14.7109375" style="89" customWidth="1"/>
    <col min="14598" max="14847" width="9.140625" style="89"/>
    <col min="14848" max="14848" width="8.7109375" style="89" customWidth="1"/>
    <col min="14849" max="14849" width="31.5703125" style="89" customWidth="1"/>
    <col min="14850" max="14850" width="13.85546875" style="89" customWidth="1"/>
    <col min="14851" max="14851" width="19.140625" style="89" customWidth="1"/>
    <col min="14852" max="14852" width="17.5703125" style="89" customWidth="1"/>
    <col min="14853" max="14853" width="14.7109375" style="89" customWidth="1"/>
    <col min="14854" max="15103" width="9.140625" style="89"/>
    <col min="15104" max="15104" width="8.7109375" style="89" customWidth="1"/>
    <col min="15105" max="15105" width="31.5703125" style="89" customWidth="1"/>
    <col min="15106" max="15106" width="13.85546875" style="89" customWidth="1"/>
    <col min="15107" max="15107" width="19.140625" style="89" customWidth="1"/>
    <col min="15108" max="15108" width="17.5703125" style="89" customWidth="1"/>
    <col min="15109" max="15109" width="14.7109375" style="89" customWidth="1"/>
    <col min="15110" max="15359" width="9.140625" style="89"/>
    <col min="15360" max="15360" width="8.7109375" style="89" customWidth="1"/>
    <col min="15361" max="15361" width="31.5703125" style="89" customWidth="1"/>
    <col min="15362" max="15362" width="13.85546875" style="89" customWidth="1"/>
    <col min="15363" max="15363" width="19.140625" style="89" customWidth="1"/>
    <col min="15364" max="15364" width="17.5703125" style="89" customWidth="1"/>
    <col min="15365" max="15365" width="14.7109375" style="89" customWidth="1"/>
    <col min="15366" max="15615" width="9.140625" style="89"/>
    <col min="15616" max="15616" width="8.7109375" style="89" customWidth="1"/>
    <col min="15617" max="15617" width="31.5703125" style="89" customWidth="1"/>
    <col min="15618" max="15618" width="13.85546875" style="89" customWidth="1"/>
    <col min="15619" max="15619" width="19.140625" style="89" customWidth="1"/>
    <col min="15620" max="15620" width="17.5703125" style="89" customWidth="1"/>
    <col min="15621" max="15621" width="14.7109375" style="89" customWidth="1"/>
    <col min="15622" max="15871" width="9.140625" style="89"/>
    <col min="15872" max="15872" width="8.7109375" style="89" customWidth="1"/>
    <col min="15873" max="15873" width="31.5703125" style="89" customWidth="1"/>
    <col min="15874" max="15874" width="13.85546875" style="89" customWidth="1"/>
    <col min="15875" max="15875" width="19.140625" style="89" customWidth="1"/>
    <col min="15876" max="15876" width="17.5703125" style="89" customWidth="1"/>
    <col min="15877" max="15877" width="14.7109375" style="89" customWidth="1"/>
    <col min="15878" max="16127" width="9.140625" style="89"/>
    <col min="16128" max="16128" width="8.7109375" style="89" customWidth="1"/>
    <col min="16129" max="16129" width="31.5703125" style="89" customWidth="1"/>
    <col min="16130" max="16130" width="13.85546875" style="89" customWidth="1"/>
    <col min="16131" max="16131" width="19.140625" style="89" customWidth="1"/>
    <col min="16132" max="16132" width="17.5703125" style="89" customWidth="1"/>
    <col min="16133" max="16133" width="14.7109375" style="89" customWidth="1"/>
    <col min="16134" max="16384" width="9.140625" style="89"/>
  </cols>
  <sheetData>
    <row r="1" spans="1:5" ht="23.25" customHeight="1" x14ac:dyDescent="0.25">
      <c r="E1" s="122"/>
    </row>
    <row r="2" spans="1:5" x14ac:dyDescent="0.25">
      <c r="A2" s="89" t="s">
        <v>252</v>
      </c>
    </row>
    <row r="3" spans="1:5" ht="15.75" customHeight="1" x14ac:dyDescent="0.25">
      <c r="B3" s="114" t="s">
        <v>322</v>
      </c>
    </row>
    <row r="4" spans="1:5" x14ac:dyDescent="0.25">
      <c r="B4" s="114" t="s">
        <v>253</v>
      </c>
      <c r="C4" s="128"/>
      <c r="D4" s="114"/>
    </row>
    <row r="5" spans="1:5" x14ac:dyDescent="0.25">
      <c r="B5" s="114" t="s">
        <v>254</v>
      </c>
      <c r="C5" s="128"/>
      <c r="D5" s="114"/>
    </row>
    <row r="6" spans="1:5" ht="26.25" customHeight="1" x14ac:dyDescent="0.25">
      <c r="A6" s="113" t="s">
        <v>255</v>
      </c>
      <c r="E6" s="114" t="s">
        <v>256</v>
      </c>
    </row>
    <row r="8" spans="1:5" ht="28.5" customHeight="1" x14ac:dyDescent="0.25">
      <c r="A8" s="209" t="s">
        <v>323</v>
      </c>
      <c r="B8" s="209"/>
      <c r="C8" s="209"/>
      <c r="D8" s="209"/>
      <c r="E8" s="209"/>
    </row>
    <row r="9" spans="1:5" ht="29.25" customHeight="1" x14ac:dyDescent="0.25">
      <c r="A9" s="209" t="s">
        <v>257</v>
      </c>
      <c r="B9" s="209"/>
      <c r="C9" s="209"/>
      <c r="D9" s="209"/>
      <c r="E9" s="209"/>
    </row>
    <row r="10" spans="1:5" ht="29.25" customHeight="1" x14ac:dyDescent="0.25">
      <c r="A10" s="209" t="s">
        <v>258</v>
      </c>
      <c r="B10" s="209"/>
      <c r="C10" s="209"/>
      <c r="D10" s="209"/>
      <c r="E10" s="209"/>
    </row>
    <row r="11" spans="1:5" ht="30" customHeight="1" x14ac:dyDescent="0.25">
      <c r="A11" s="209" t="s">
        <v>259</v>
      </c>
      <c r="B11" s="209"/>
      <c r="C11" s="209"/>
      <c r="D11" s="209"/>
      <c r="E11" s="209"/>
    </row>
    <row r="12" spans="1:5" ht="29.25" customHeight="1" x14ac:dyDescent="0.25">
      <c r="A12" s="209" t="s">
        <v>260</v>
      </c>
      <c r="B12" s="209"/>
      <c r="C12" s="209"/>
      <c r="D12" s="209"/>
      <c r="E12" s="209"/>
    </row>
    <row r="13" spans="1:5" ht="28.5" customHeight="1" x14ac:dyDescent="0.25">
      <c r="A13" s="209" t="s">
        <v>261</v>
      </c>
      <c r="B13" s="209"/>
      <c r="C13" s="209"/>
      <c r="D13" s="209"/>
      <c r="E13" s="209"/>
    </row>
    <row r="14" spans="1:5" ht="150" x14ac:dyDescent="0.25">
      <c r="A14" s="118" t="s">
        <v>2</v>
      </c>
      <c r="B14" s="117" t="s">
        <v>263</v>
      </c>
      <c r="C14" s="117" t="s">
        <v>0</v>
      </c>
      <c r="D14" s="117" t="s">
        <v>262</v>
      </c>
      <c r="E14" s="117" t="s">
        <v>1</v>
      </c>
    </row>
    <row r="15" spans="1:5" s="97" customFormat="1" ht="14.25" x14ac:dyDescent="0.2">
      <c r="A15" s="123" t="s">
        <v>8</v>
      </c>
      <c r="B15" s="124"/>
      <c r="C15" s="124"/>
      <c r="D15" s="124"/>
      <c r="E15" s="124"/>
    </row>
    <row r="16" spans="1:5" x14ac:dyDescent="0.25">
      <c r="A16" s="119" t="s">
        <v>54</v>
      </c>
      <c r="B16" s="120" t="s">
        <v>21</v>
      </c>
      <c r="C16" s="117" t="s">
        <v>11</v>
      </c>
      <c r="D16" s="120">
        <v>0.13</v>
      </c>
      <c r="E16" s="120">
        <v>4637.41</v>
      </c>
    </row>
    <row r="17" spans="1:5" s="97" customFormat="1" ht="28.5" x14ac:dyDescent="0.2">
      <c r="A17" s="123" t="s">
        <v>264</v>
      </c>
      <c r="B17" s="124"/>
      <c r="C17" s="124"/>
      <c r="D17" s="124"/>
      <c r="E17" s="124"/>
    </row>
    <row r="18" spans="1:5" ht="30" x14ac:dyDescent="0.25">
      <c r="A18" s="119" t="s">
        <v>265</v>
      </c>
      <c r="B18" s="120">
        <v>1</v>
      </c>
      <c r="C18" s="117" t="s">
        <v>266</v>
      </c>
      <c r="D18" s="120">
        <f>E18</f>
        <v>714.28</v>
      </c>
      <c r="E18" s="120">
        <v>714.28</v>
      </c>
    </row>
    <row r="19" spans="1:5" x14ac:dyDescent="0.25">
      <c r="A19" s="119" t="s">
        <v>170</v>
      </c>
      <c r="B19" s="120" t="s">
        <v>22</v>
      </c>
      <c r="C19" s="117" t="s">
        <v>20</v>
      </c>
      <c r="D19" s="120">
        <f t="shared" ref="D19:D29" si="0">E19</f>
        <v>4000</v>
      </c>
      <c r="E19" s="120">
        <v>4000</v>
      </c>
    </row>
    <row r="20" spans="1:5" ht="30" x14ac:dyDescent="0.25">
      <c r="A20" s="119" t="s">
        <v>267</v>
      </c>
      <c r="B20" s="120" t="s">
        <v>248</v>
      </c>
      <c r="C20" s="117" t="s">
        <v>12</v>
      </c>
      <c r="D20" s="120">
        <f t="shared" si="0"/>
        <v>134841.67000000001</v>
      </c>
      <c r="E20" s="120">
        <v>134841.67000000001</v>
      </c>
    </row>
    <row r="21" spans="1:5" x14ac:dyDescent="0.25">
      <c r="A21" s="119" t="s">
        <v>268</v>
      </c>
      <c r="B21" s="120" t="s">
        <v>248</v>
      </c>
      <c r="C21" s="117" t="s">
        <v>12</v>
      </c>
      <c r="D21" s="120">
        <f t="shared" si="0"/>
        <v>2081.0300000000002</v>
      </c>
      <c r="E21" s="120">
        <v>2081.0300000000002</v>
      </c>
    </row>
    <row r="22" spans="1:5" ht="30" x14ac:dyDescent="0.25">
      <c r="A22" s="119" t="s">
        <v>269</v>
      </c>
      <c r="B22" s="120" t="s">
        <v>22</v>
      </c>
      <c r="C22" s="117" t="s">
        <v>11</v>
      </c>
      <c r="D22" s="120">
        <f t="shared" si="0"/>
        <v>607.22</v>
      </c>
      <c r="E22" s="120">
        <v>607.22</v>
      </c>
    </row>
    <row r="23" spans="1:5" s="97" customFormat="1" x14ac:dyDescent="0.2">
      <c r="A23" s="123" t="s">
        <v>270</v>
      </c>
      <c r="B23" s="124"/>
      <c r="C23" s="124"/>
      <c r="D23" s="120"/>
      <c r="E23" s="124"/>
    </row>
    <row r="24" spans="1:5" x14ac:dyDescent="0.25">
      <c r="A24" s="119" t="s">
        <v>271</v>
      </c>
      <c r="B24" s="120" t="s">
        <v>22</v>
      </c>
      <c r="C24" s="117" t="s">
        <v>13</v>
      </c>
      <c r="D24" s="120">
        <f t="shared" si="0"/>
        <v>300</v>
      </c>
      <c r="E24" s="120">
        <v>300</v>
      </c>
    </row>
    <row r="25" spans="1:5" s="97" customFormat="1" ht="28.5" x14ac:dyDescent="0.2">
      <c r="A25" s="123" t="s">
        <v>95</v>
      </c>
      <c r="B25" s="124"/>
      <c r="C25" s="124"/>
      <c r="D25" s="120"/>
      <c r="E25" s="124"/>
    </row>
    <row r="26" spans="1:5" ht="30" x14ac:dyDescent="0.25">
      <c r="A26" s="119" t="s">
        <v>175</v>
      </c>
      <c r="B26" s="120" t="s">
        <v>22</v>
      </c>
      <c r="C26" s="117" t="s">
        <v>11</v>
      </c>
      <c r="D26" s="120">
        <f t="shared" si="0"/>
        <v>30294.79</v>
      </c>
      <c r="E26" s="120">
        <v>30294.79</v>
      </c>
    </row>
    <row r="27" spans="1:5" s="97" customFormat="1" x14ac:dyDescent="0.2">
      <c r="A27" s="123" t="s">
        <v>176</v>
      </c>
      <c r="B27" s="124"/>
      <c r="C27" s="124"/>
      <c r="D27" s="120"/>
      <c r="E27" s="124"/>
    </row>
    <row r="28" spans="1:5" x14ac:dyDescent="0.25">
      <c r="A28" s="119" t="s">
        <v>272</v>
      </c>
      <c r="B28" s="120" t="s">
        <v>247</v>
      </c>
      <c r="C28" s="117" t="s">
        <v>11</v>
      </c>
      <c r="D28" s="120">
        <f t="shared" si="0"/>
        <v>19800</v>
      </c>
      <c r="E28" s="120">
        <v>19800</v>
      </c>
    </row>
    <row r="29" spans="1:5" x14ac:dyDescent="0.25">
      <c r="A29" s="119" t="s">
        <v>177</v>
      </c>
      <c r="B29" s="120" t="s">
        <v>247</v>
      </c>
      <c r="C29" s="117" t="s">
        <v>273</v>
      </c>
      <c r="D29" s="120">
        <f t="shared" si="0"/>
        <v>9350</v>
      </c>
      <c r="E29" s="120">
        <v>9350</v>
      </c>
    </row>
    <row r="30" spans="1:5" s="97" customFormat="1" ht="28.5" x14ac:dyDescent="0.2">
      <c r="A30" s="123" t="s">
        <v>274</v>
      </c>
      <c r="B30" s="124"/>
      <c r="C30" s="124"/>
      <c r="D30" s="124"/>
      <c r="E30" s="124"/>
    </row>
    <row r="31" spans="1:5" ht="30" x14ac:dyDescent="0.25">
      <c r="A31" s="119" t="s">
        <v>275</v>
      </c>
      <c r="B31" s="120">
        <v>1</v>
      </c>
      <c r="C31" s="117" t="s">
        <v>108</v>
      </c>
      <c r="D31" s="120">
        <f>E31/B31</f>
        <v>940.42</v>
      </c>
      <c r="E31" s="120">
        <v>940.42</v>
      </c>
    </row>
    <row r="32" spans="1:5" ht="30" x14ac:dyDescent="0.25">
      <c r="A32" s="119" t="s">
        <v>276</v>
      </c>
      <c r="B32" s="120">
        <v>1</v>
      </c>
      <c r="C32" s="117" t="s">
        <v>13</v>
      </c>
      <c r="D32" s="120">
        <f t="shared" ref="D32:D93" si="1">E32/B32</f>
        <v>303.61</v>
      </c>
      <c r="E32" s="120">
        <v>303.61</v>
      </c>
    </row>
    <row r="33" spans="1:5" x14ac:dyDescent="0.25">
      <c r="A33" s="119" t="s">
        <v>116</v>
      </c>
      <c r="B33" s="120">
        <v>1</v>
      </c>
      <c r="C33" s="117" t="s">
        <v>117</v>
      </c>
      <c r="D33" s="120">
        <f t="shared" si="1"/>
        <v>91.38</v>
      </c>
      <c r="E33" s="120">
        <v>91.38</v>
      </c>
    </row>
    <row r="34" spans="1:5" ht="30" x14ac:dyDescent="0.25">
      <c r="A34" s="119" t="s">
        <v>179</v>
      </c>
      <c r="B34" s="120">
        <v>1</v>
      </c>
      <c r="C34" s="117" t="s">
        <v>14</v>
      </c>
      <c r="D34" s="120">
        <f t="shared" si="1"/>
        <v>272.08</v>
      </c>
      <c r="E34" s="120">
        <v>272.08</v>
      </c>
    </row>
    <row r="35" spans="1:5" ht="30" x14ac:dyDescent="0.25">
      <c r="A35" s="119" t="s">
        <v>180</v>
      </c>
      <c r="B35" s="120">
        <v>1</v>
      </c>
      <c r="C35" s="117" t="s">
        <v>181</v>
      </c>
      <c r="D35" s="120">
        <f t="shared" si="1"/>
        <v>545.38</v>
      </c>
      <c r="E35" s="120">
        <v>545.38</v>
      </c>
    </row>
    <row r="36" spans="1:5" ht="30" x14ac:dyDescent="0.25">
      <c r="A36" s="119" t="s">
        <v>277</v>
      </c>
      <c r="B36" s="120">
        <v>0.1</v>
      </c>
      <c r="C36" s="117" t="s">
        <v>16</v>
      </c>
      <c r="D36" s="120">
        <f t="shared" si="1"/>
        <v>1791.3</v>
      </c>
      <c r="E36" s="120">
        <v>179.13</v>
      </c>
    </row>
    <row r="37" spans="1:5" x14ac:dyDescent="0.25">
      <c r="A37" s="119" t="s">
        <v>76</v>
      </c>
      <c r="B37" s="120">
        <v>0.06</v>
      </c>
      <c r="C37" s="117" t="s">
        <v>77</v>
      </c>
      <c r="D37" s="120">
        <f t="shared" si="1"/>
        <v>27086.666666666668</v>
      </c>
      <c r="E37" s="120">
        <v>1625.2</v>
      </c>
    </row>
    <row r="38" spans="1:5" ht="30" x14ac:dyDescent="0.25">
      <c r="A38" s="119" t="s">
        <v>59</v>
      </c>
      <c r="B38" s="120">
        <v>3.36</v>
      </c>
      <c r="C38" s="117" t="s">
        <v>16</v>
      </c>
      <c r="D38" s="120">
        <f t="shared" si="1"/>
        <v>1821.2976190476193</v>
      </c>
      <c r="E38" s="120">
        <v>6119.56</v>
      </c>
    </row>
    <row r="39" spans="1:5" ht="30" x14ac:dyDescent="0.25">
      <c r="A39" s="119" t="s">
        <v>61</v>
      </c>
      <c r="B39" s="120">
        <v>1</v>
      </c>
      <c r="C39" s="117" t="s">
        <v>14</v>
      </c>
      <c r="D39" s="120">
        <f t="shared" si="1"/>
        <v>549.39</v>
      </c>
      <c r="E39" s="120">
        <v>549.39</v>
      </c>
    </row>
    <row r="40" spans="1:5" x14ac:dyDescent="0.25">
      <c r="A40" s="119" t="s">
        <v>78</v>
      </c>
      <c r="B40" s="120">
        <v>0.49</v>
      </c>
      <c r="C40" s="117" t="s">
        <v>15</v>
      </c>
      <c r="D40" s="120">
        <f t="shared" si="1"/>
        <v>15725.204081632653</v>
      </c>
      <c r="E40" s="120">
        <v>7705.35</v>
      </c>
    </row>
    <row r="41" spans="1:5" x14ac:dyDescent="0.25">
      <c r="A41" s="119" t="s">
        <v>278</v>
      </c>
      <c r="B41" s="120">
        <v>1</v>
      </c>
      <c r="C41" s="117" t="s">
        <v>108</v>
      </c>
      <c r="D41" s="120">
        <f t="shared" si="1"/>
        <v>1035.6500000000001</v>
      </c>
      <c r="E41" s="120">
        <v>1035.6500000000001</v>
      </c>
    </row>
    <row r="42" spans="1:5" ht="30" x14ac:dyDescent="0.25">
      <c r="A42" s="119" t="s">
        <v>62</v>
      </c>
      <c r="B42" s="120">
        <v>7</v>
      </c>
      <c r="C42" s="117" t="s">
        <v>18</v>
      </c>
      <c r="D42" s="120">
        <f t="shared" si="1"/>
        <v>226.74571428571429</v>
      </c>
      <c r="E42" s="120">
        <v>1587.22</v>
      </c>
    </row>
    <row r="43" spans="1:5" x14ac:dyDescent="0.25">
      <c r="A43" s="119" t="s">
        <v>119</v>
      </c>
      <c r="B43" s="120">
        <v>1</v>
      </c>
      <c r="C43" s="117" t="s">
        <v>117</v>
      </c>
      <c r="D43" s="120">
        <f t="shared" si="1"/>
        <v>73.400000000000006</v>
      </c>
      <c r="E43" s="120">
        <v>73.400000000000006</v>
      </c>
    </row>
    <row r="44" spans="1:5" x14ac:dyDescent="0.25">
      <c r="A44" s="119" t="s">
        <v>279</v>
      </c>
      <c r="B44" s="120">
        <v>1</v>
      </c>
      <c r="C44" s="117" t="s">
        <v>13</v>
      </c>
      <c r="D44" s="120">
        <f t="shared" si="1"/>
        <v>7308.67</v>
      </c>
      <c r="E44" s="120">
        <v>7308.67</v>
      </c>
    </row>
    <row r="45" spans="1:5" x14ac:dyDescent="0.25">
      <c r="A45" s="119" t="s">
        <v>120</v>
      </c>
      <c r="B45" s="120">
        <v>1</v>
      </c>
      <c r="C45" s="117" t="s">
        <v>14</v>
      </c>
      <c r="D45" s="120">
        <f t="shared" si="1"/>
        <v>8476.82</v>
      </c>
      <c r="E45" s="120">
        <v>8476.82</v>
      </c>
    </row>
    <row r="46" spans="1:5" x14ac:dyDescent="0.25">
      <c r="A46" s="119" t="s">
        <v>280</v>
      </c>
      <c r="B46" s="120">
        <v>1</v>
      </c>
      <c r="C46" s="117" t="s">
        <v>117</v>
      </c>
      <c r="D46" s="120">
        <f t="shared" si="1"/>
        <v>1679.59</v>
      </c>
      <c r="E46" s="120">
        <v>1679.59</v>
      </c>
    </row>
    <row r="47" spans="1:5" x14ac:dyDescent="0.25">
      <c r="A47" s="119" t="s">
        <v>281</v>
      </c>
      <c r="B47" s="120">
        <v>1</v>
      </c>
      <c r="C47" s="117" t="s">
        <v>13</v>
      </c>
      <c r="D47" s="120">
        <f t="shared" si="1"/>
        <v>2086.46</v>
      </c>
      <c r="E47" s="120">
        <v>2086.46</v>
      </c>
    </row>
    <row r="48" spans="1:5" ht="30" x14ac:dyDescent="0.25">
      <c r="A48" s="119" t="s">
        <v>184</v>
      </c>
      <c r="B48" s="120">
        <v>1</v>
      </c>
      <c r="C48" s="117" t="s">
        <v>19</v>
      </c>
      <c r="D48" s="120">
        <f t="shared" si="1"/>
        <v>1295.32</v>
      </c>
      <c r="E48" s="120">
        <v>1295.32</v>
      </c>
    </row>
    <row r="49" spans="1:5" ht="30" x14ac:dyDescent="0.25">
      <c r="A49" s="119" t="s">
        <v>282</v>
      </c>
      <c r="B49" s="120">
        <v>1</v>
      </c>
      <c r="C49" s="117" t="s">
        <v>19</v>
      </c>
      <c r="D49" s="120">
        <f t="shared" si="1"/>
        <v>604.44000000000005</v>
      </c>
      <c r="E49" s="120">
        <v>604.44000000000005</v>
      </c>
    </row>
    <row r="50" spans="1:5" ht="30" x14ac:dyDescent="0.25">
      <c r="A50" s="119" t="s">
        <v>283</v>
      </c>
      <c r="B50" s="120">
        <v>0.01</v>
      </c>
      <c r="C50" s="117" t="s">
        <v>17</v>
      </c>
      <c r="D50" s="120">
        <f t="shared" si="1"/>
        <v>49995</v>
      </c>
      <c r="E50" s="120">
        <v>499.95</v>
      </c>
    </row>
    <row r="51" spans="1:5" x14ac:dyDescent="0.25">
      <c r="A51" s="119" t="s">
        <v>65</v>
      </c>
      <c r="B51" s="120">
        <v>33</v>
      </c>
      <c r="C51" s="117" t="s">
        <v>19</v>
      </c>
      <c r="D51" s="120">
        <f t="shared" si="1"/>
        <v>271.24151515151516</v>
      </c>
      <c r="E51" s="120">
        <v>8950.9699999999993</v>
      </c>
    </row>
    <row r="52" spans="1:5" s="97" customFormat="1" ht="28.5" x14ac:dyDescent="0.2">
      <c r="A52" s="123" t="s">
        <v>284</v>
      </c>
      <c r="B52" s="124"/>
      <c r="C52" s="124"/>
      <c r="D52" s="120"/>
      <c r="E52" s="124"/>
    </row>
    <row r="53" spans="1:5" x14ac:dyDescent="0.25">
      <c r="A53" s="119" t="s">
        <v>285</v>
      </c>
      <c r="B53" s="120">
        <v>0.01</v>
      </c>
      <c r="C53" s="117" t="s">
        <v>17</v>
      </c>
      <c r="D53" s="120">
        <f t="shared" si="1"/>
        <v>30941.000000000004</v>
      </c>
      <c r="E53" s="120">
        <v>309.41000000000003</v>
      </c>
    </row>
    <row r="54" spans="1:5" ht="30" x14ac:dyDescent="0.25">
      <c r="A54" s="119" t="s">
        <v>286</v>
      </c>
      <c r="B54" s="120">
        <v>0.4</v>
      </c>
      <c r="C54" s="117" t="s">
        <v>287</v>
      </c>
      <c r="D54" s="120">
        <f t="shared" si="1"/>
        <v>3080.6</v>
      </c>
      <c r="E54" s="120">
        <v>1232.24</v>
      </c>
    </row>
    <row r="55" spans="1:5" ht="30" x14ac:dyDescent="0.25">
      <c r="A55" s="119" t="s">
        <v>288</v>
      </c>
      <c r="B55" s="120">
        <v>0.01</v>
      </c>
      <c r="C55" s="117" t="s">
        <v>17</v>
      </c>
      <c r="D55" s="120">
        <f t="shared" si="1"/>
        <v>146359</v>
      </c>
      <c r="E55" s="120">
        <v>1463.59</v>
      </c>
    </row>
    <row r="56" spans="1:5" ht="45" x14ac:dyDescent="0.25">
      <c r="A56" s="119" t="s">
        <v>289</v>
      </c>
      <c r="B56" s="120">
        <v>9.0999999999999998E-2</v>
      </c>
      <c r="C56" s="117" t="s">
        <v>86</v>
      </c>
      <c r="D56" s="120">
        <f t="shared" si="1"/>
        <v>12569.560439560439</v>
      </c>
      <c r="E56" s="120">
        <v>1143.83</v>
      </c>
    </row>
    <row r="57" spans="1:5" ht="30" x14ac:dyDescent="0.25">
      <c r="A57" s="119" t="s">
        <v>220</v>
      </c>
      <c r="B57" s="120">
        <v>5.0000000000000001E-3</v>
      </c>
      <c r="C57" s="117" t="s">
        <v>86</v>
      </c>
      <c r="D57" s="120">
        <f t="shared" si="1"/>
        <v>30101.999999999996</v>
      </c>
      <c r="E57" s="120">
        <v>150.51</v>
      </c>
    </row>
    <row r="58" spans="1:5" ht="30" x14ac:dyDescent="0.25">
      <c r="A58" s="119" t="s">
        <v>290</v>
      </c>
      <c r="B58" s="120">
        <v>8.9999999999999993E-3</v>
      </c>
      <c r="C58" s="117" t="s">
        <v>86</v>
      </c>
      <c r="D58" s="120">
        <f t="shared" si="1"/>
        <v>30734.444444444449</v>
      </c>
      <c r="E58" s="120">
        <v>276.61</v>
      </c>
    </row>
    <row r="59" spans="1:5" x14ac:dyDescent="0.25">
      <c r="A59" s="119" t="s">
        <v>85</v>
      </c>
      <c r="B59" s="120">
        <v>0.4</v>
      </c>
      <c r="C59" s="117" t="s">
        <v>17</v>
      </c>
      <c r="D59" s="120">
        <f t="shared" si="1"/>
        <v>4102.375</v>
      </c>
      <c r="E59" s="120">
        <v>1640.95</v>
      </c>
    </row>
    <row r="60" spans="1:5" ht="30" x14ac:dyDescent="0.25">
      <c r="A60" s="119" t="s">
        <v>291</v>
      </c>
      <c r="B60" s="120">
        <v>0.01</v>
      </c>
      <c r="C60" s="117" t="s">
        <v>17</v>
      </c>
      <c r="D60" s="120">
        <f t="shared" si="1"/>
        <v>89028</v>
      </c>
      <c r="E60" s="120">
        <v>890.28</v>
      </c>
    </row>
    <row r="61" spans="1:5" ht="30" x14ac:dyDescent="0.25">
      <c r="A61" s="119" t="s">
        <v>292</v>
      </c>
      <c r="B61" s="120">
        <v>3.4000000000000002E-2</v>
      </c>
      <c r="C61" s="117" t="s">
        <v>86</v>
      </c>
      <c r="D61" s="120">
        <f t="shared" si="1"/>
        <v>142864.11764705883</v>
      </c>
      <c r="E61" s="120">
        <v>4857.38</v>
      </c>
    </row>
    <row r="62" spans="1:5" ht="30" x14ac:dyDescent="0.25">
      <c r="A62" s="119" t="s">
        <v>293</v>
      </c>
      <c r="B62" s="120">
        <v>2.8000000000000001E-2</v>
      </c>
      <c r="C62" s="117" t="s">
        <v>86</v>
      </c>
      <c r="D62" s="120">
        <f t="shared" si="1"/>
        <v>181602.14285714284</v>
      </c>
      <c r="E62" s="120">
        <v>5084.8599999999997</v>
      </c>
    </row>
    <row r="63" spans="1:5" x14ac:dyDescent="0.25">
      <c r="A63" s="119" t="s">
        <v>294</v>
      </c>
      <c r="B63" s="120">
        <v>0.02</v>
      </c>
      <c r="C63" s="117" t="s">
        <v>87</v>
      </c>
      <c r="D63" s="120">
        <f t="shared" si="1"/>
        <v>75207.5</v>
      </c>
      <c r="E63" s="120">
        <v>1504.15</v>
      </c>
    </row>
    <row r="64" spans="1:5" ht="45" x14ac:dyDescent="0.25">
      <c r="A64" s="119" t="s">
        <v>295</v>
      </c>
      <c r="B64" s="120">
        <v>0.27500000000000002</v>
      </c>
      <c r="C64" s="117" t="s">
        <v>15</v>
      </c>
      <c r="D64" s="120">
        <f t="shared" si="1"/>
        <v>53731.927272727269</v>
      </c>
      <c r="E64" s="120">
        <v>14776.28</v>
      </c>
    </row>
    <row r="65" spans="1:5" ht="30" x14ac:dyDescent="0.25">
      <c r="A65" s="119" t="s">
        <v>132</v>
      </c>
      <c r="B65" s="120">
        <v>0.05</v>
      </c>
      <c r="C65" s="117" t="s">
        <v>17</v>
      </c>
      <c r="D65" s="120">
        <f t="shared" si="1"/>
        <v>49813.799999999996</v>
      </c>
      <c r="E65" s="120">
        <v>2490.69</v>
      </c>
    </row>
    <row r="66" spans="1:5" ht="30" x14ac:dyDescent="0.25">
      <c r="A66" s="119" t="s">
        <v>133</v>
      </c>
      <c r="B66" s="120">
        <v>1.0999999999999999E-2</v>
      </c>
      <c r="C66" s="117" t="s">
        <v>15</v>
      </c>
      <c r="D66" s="120">
        <f t="shared" si="1"/>
        <v>50276.363636363632</v>
      </c>
      <c r="E66" s="120">
        <v>553.04</v>
      </c>
    </row>
    <row r="67" spans="1:5" x14ac:dyDescent="0.25">
      <c r="A67" s="119" t="s">
        <v>296</v>
      </c>
      <c r="B67" s="120">
        <v>0.03</v>
      </c>
      <c r="C67" s="117" t="s">
        <v>17</v>
      </c>
      <c r="D67" s="120">
        <f t="shared" si="1"/>
        <v>153094.33333333334</v>
      </c>
      <c r="E67" s="120">
        <v>4592.83</v>
      </c>
    </row>
    <row r="68" spans="1:5" ht="30" x14ac:dyDescent="0.25">
      <c r="A68" s="119" t="s">
        <v>297</v>
      </c>
      <c r="B68" s="120">
        <v>1.0999999999999999E-2</v>
      </c>
      <c r="C68" s="117" t="s">
        <v>15</v>
      </c>
      <c r="D68" s="120">
        <f t="shared" si="1"/>
        <v>134620.90909090909</v>
      </c>
      <c r="E68" s="120">
        <v>1480.83</v>
      </c>
    </row>
    <row r="69" spans="1:5" x14ac:dyDescent="0.25">
      <c r="A69" s="119" t="s">
        <v>236</v>
      </c>
      <c r="B69" s="120">
        <v>0.3</v>
      </c>
      <c r="C69" s="117" t="s">
        <v>15</v>
      </c>
      <c r="D69" s="120">
        <f t="shared" si="1"/>
        <v>2460.2333333333336</v>
      </c>
      <c r="E69" s="120">
        <v>738.07</v>
      </c>
    </row>
    <row r="70" spans="1:5" x14ac:dyDescent="0.25">
      <c r="A70" s="119" t="s">
        <v>238</v>
      </c>
      <c r="B70" s="120">
        <v>0.01</v>
      </c>
      <c r="C70" s="117" t="s">
        <v>17</v>
      </c>
      <c r="D70" s="120">
        <f t="shared" si="1"/>
        <v>49392</v>
      </c>
      <c r="E70" s="120">
        <v>493.92</v>
      </c>
    </row>
    <row r="71" spans="1:5" x14ac:dyDescent="0.25">
      <c r="A71" s="119" t="s">
        <v>298</v>
      </c>
      <c r="B71" s="120">
        <v>0.02</v>
      </c>
      <c r="C71" s="117" t="s">
        <v>17</v>
      </c>
      <c r="D71" s="120">
        <f t="shared" si="1"/>
        <v>35617.5</v>
      </c>
      <c r="E71" s="120">
        <v>712.35</v>
      </c>
    </row>
    <row r="72" spans="1:5" x14ac:dyDescent="0.25">
      <c r="A72" s="119" t="s">
        <v>240</v>
      </c>
      <c r="B72" s="120">
        <v>0.1</v>
      </c>
      <c r="C72" s="117" t="s">
        <v>86</v>
      </c>
      <c r="D72" s="120">
        <f t="shared" si="1"/>
        <v>21408.2</v>
      </c>
      <c r="E72" s="120">
        <v>2140.8200000000002</v>
      </c>
    </row>
    <row r="73" spans="1:5" ht="30" x14ac:dyDescent="0.25">
      <c r="A73" s="119" t="s">
        <v>241</v>
      </c>
      <c r="B73" s="120">
        <v>3</v>
      </c>
      <c r="C73" s="117" t="s">
        <v>242</v>
      </c>
      <c r="D73" s="120">
        <f t="shared" si="1"/>
        <v>2665.7533333333336</v>
      </c>
      <c r="E73" s="120">
        <v>7997.26</v>
      </c>
    </row>
    <row r="74" spans="1:5" x14ac:dyDescent="0.25">
      <c r="A74" s="119" t="s">
        <v>299</v>
      </c>
      <c r="B74" s="120">
        <v>2E-3</v>
      </c>
      <c r="C74" s="117" t="s">
        <v>15</v>
      </c>
      <c r="D74" s="120">
        <f t="shared" si="1"/>
        <v>4740</v>
      </c>
      <c r="E74" s="120">
        <v>9.48</v>
      </c>
    </row>
    <row r="75" spans="1:5" x14ac:dyDescent="0.25">
      <c r="A75" s="119" t="s">
        <v>191</v>
      </c>
      <c r="B75" s="120">
        <v>0.01</v>
      </c>
      <c r="C75" s="117" t="s">
        <v>77</v>
      </c>
      <c r="D75" s="120">
        <f t="shared" si="1"/>
        <v>27731</v>
      </c>
      <c r="E75" s="120">
        <v>277.31</v>
      </c>
    </row>
    <row r="76" spans="1:5" x14ac:dyDescent="0.25">
      <c r="A76" s="119" t="s">
        <v>300</v>
      </c>
      <c r="B76" s="120">
        <v>0.34</v>
      </c>
      <c r="C76" s="117" t="s">
        <v>16</v>
      </c>
      <c r="D76" s="120">
        <f t="shared" si="1"/>
        <v>1921.705882352941</v>
      </c>
      <c r="E76" s="120">
        <v>653.38</v>
      </c>
    </row>
    <row r="77" spans="1:5" ht="30" x14ac:dyDescent="0.25">
      <c r="A77" s="119" t="s">
        <v>66</v>
      </c>
      <c r="B77" s="120">
        <v>1.6830000000000001</v>
      </c>
      <c r="C77" s="117" t="s">
        <v>16</v>
      </c>
      <c r="D77" s="120">
        <f t="shared" si="1"/>
        <v>1814.3137254901958</v>
      </c>
      <c r="E77" s="120">
        <v>3053.49</v>
      </c>
    </row>
    <row r="78" spans="1:5" ht="30" x14ac:dyDescent="0.25">
      <c r="A78" s="119" t="s">
        <v>192</v>
      </c>
      <c r="B78" s="120">
        <v>1.6819999999999999</v>
      </c>
      <c r="C78" s="117" t="s">
        <v>16</v>
      </c>
      <c r="D78" s="120">
        <f t="shared" si="1"/>
        <v>1834.3638525564804</v>
      </c>
      <c r="E78" s="120">
        <v>3085.4</v>
      </c>
    </row>
    <row r="79" spans="1:5" x14ac:dyDescent="0.25">
      <c r="A79" s="119" t="s">
        <v>301</v>
      </c>
      <c r="B79" s="120">
        <v>0.17</v>
      </c>
      <c r="C79" s="117" t="s">
        <v>16</v>
      </c>
      <c r="D79" s="120">
        <f t="shared" si="1"/>
        <v>2412.9999999999995</v>
      </c>
      <c r="E79" s="120">
        <v>410.21</v>
      </c>
    </row>
    <row r="80" spans="1:5" x14ac:dyDescent="0.25">
      <c r="A80" s="119" t="s">
        <v>302</v>
      </c>
      <c r="B80" s="120">
        <v>0.01</v>
      </c>
      <c r="C80" s="117" t="s">
        <v>17</v>
      </c>
      <c r="D80" s="120">
        <f t="shared" si="1"/>
        <v>27627.999999999996</v>
      </c>
      <c r="E80" s="120">
        <v>276.27999999999997</v>
      </c>
    </row>
    <row r="81" spans="1:5" ht="30" x14ac:dyDescent="0.25">
      <c r="A81" s="119" t="s">
        <v>303</v>
      </c>
      <c r="B81" s="120">
        <v>52</v>
      </c>
      <c r="C81" s="117" t="s">
        <v>304</v>
      </c>
      <c r="D81" s="120">
        <f t="shared" si="1"/>
        <v>73.867115384615389</v>
      </c>
      <c r="E81" s="120">
        <v>3841.09</v>
      </c>
    </row>
    <row r="82" spans="1:5" ht="30" x14ac:dyDescent="0.25">
      <c r="A82" s="119" t="s">
        <v>305</v>
      </c>
      <c r="B82" s="120">
        <v>8</v>
      </c>
      <c r="C82" s="117" t="s">
        <v>304</v>
      </c>
      <c r="D82" s="120">
        <f t="shared" si="1"/>
        <v>101.13249999999999</v>
      </c>
      <c r="E82" s="120">
        <v>809.06</v>
      </c>
    </row>
    <row r="83" spans="1:5" ht="30" x14ac:dyDescent="0.25">
      <c r="A83" s="119" t="s">
        <v>79</v>
      </c>
      <c r="B83" s="120">
        <v>50</v>
      </c>
      <c r="C83" s="117" t="s">
        <v>80</v>
      </c>
      <c r="D83" s="120">
        <f t="shared" si="1"/>
        <v>53.3416</v>
      </c>
      <c r="E83" s="120">
        <v>2667.08</v>
      </c>
    </row>
    <row r="84" spans="1:5" ht="30" x14ac:dyDescent="0.25">
      <c r="A84" s="119" t="s">
        <v>194</v>
      </c>
      <c r="B84" s="120">
        <v>60</v>
      </c>
      <c r="C84" s="117" t="s">
        <v>80</v>
      </c>
      <c r="D84" s="120">
        <f t="shared" si="1"/>
        <v>95.507833333333338</v>
      </c>
      <c r="E84" s="120">
        <v>5730.47</v>
      </c>
    </row>
    <row r="85" spans="1:5" x14ac:dyDescent="0.25">
      <c r="A85" s="119" t="s">
        <v>195</v>
      </c>
      <c r="B85" s="120">
        <v>5</v>
      </c>
      <c r="C85" s="117" t="s">
        <v>178</v>
      </c>
      <c r="D85" s="120">
        <f t="shared" si="1"/>
        <v>215.12800000000001</v>
      </c>
      <c r="E85" s="120">
        <v>1075.6400000000001</v>
      </c>
    </row>
    <row r="86" spans="1:5" ht="30" x14ac:dyDescent="0.25">
      <c r="A86" s="119" t="s">
        <v>197</v>
      </c>
      <c r="B86" s="120" t="s">
        <v>324</v>
      </c>
      <c r="C86" s="117" t="s">
        <v>16</v>
      </c>
      <c r="D86" s="120">
        <f>E86</f>
        <v>2950.11</v>
      </c>
      <c r="E86" s="120">
        <v>2950.11</v>
      </c>
    </row>
    <row r="87" spans="1:5" x14ac:dyDescent="0.25">
      <c r="A87" s="119" t="s">
        <v>306</v>
      </c>
      <c r="B87" s="120">
        <v>14</v>
      </c>
      <c r="C87" s="117" t="s">
        <v>307</v>
      </c>
      <c r="D87" s="120">
        <f t="shared" si="1"/>
        <v>239.52</v>
      </c>
      <c r="E87" s="120">
        <v>3353.28</v>
      </c>
    </row>
    <row r="88" spans="1:5" ht="30" x14ac:dyDescent="0.25">
      <c r="A88" s="119" t="s">
        <v>198</v>
      </c>
      <c r="B88" s="120">
        <v>0.2</v>
      </c>
      <c r="C88" s="117" t="s">
        <v>16</v>
      </c>
      <c r="D88" s="120">
        <f t="shared" si="1"/>
        <v>1942.5</v>
      </c>
      <c r="E88" s="120">
        <v>388.5</v>
      </c>
    </row>
    <row r="89" spans="1:5" x14ac:dyDescent="0.25">
      <c r="A89" s="119" t="s">
        <v>308</v>
      </c>
      <c r="B89" s="120">
        <v>0.01</v>
      </c>
      <c r="C89" s="117" t="s">
        <v>87</v>
      </c>
      <c r="D89" s="120">
        <f t="shared" si="1"/>
        <v>29554</v>
      </c>
      <c r="E89" s="120">
        <v>295.54000000000002</v>
      </c>
    </row>
    <row r="90" spans="1:5" x14ac:dyDescent="0.25">
      <c r="A90" s="119" t="s">
        <v>309</v>
      </c>
      <c r="B90" s="120">
        <v>0.02</v>
      </c>
      <c r="C90" s="117" t="s">
        <v>87</v>
      </c>
      <c r="D90" s="120">
        <f t="shared" si="1"/>
        <v>33662.5</v>
      </c>
      <c r="E90" s="120">
        <v>673.25</v>
      </c>
    </row>
    <row r="91" spans="1:5" x14ac:dyDescent="0.25">
      <c r="A91" s="119" t="s">
        <v>310</v>
      </c>
      <c r="B91" s="120">
        <v>0.04</v>
      </c>
      <c r="C91" s="117" t="s">
        <v>17</v>
      </c>
      <c r="D91" s="120">
        <f t="shared" si="1"/>
        <v>19176.25</v>
      </c>
      <c r="E91" s="120">
        <v>767.05</v>
      </c>
    </row>
    <row r="92" spans="1:5" ht="30" x14ac:dyDescent="0.25">
      <c r="A92" s="119" t="s">
        <v>104</v>
      </c>
      <c r="B92" s="120">
        <v>2E-3</v>
      </c>
      <c r="C92" s="117" t="s">
        <v>86</v>
      </c>
      <c r="D92" s="120">
        <f t="shared" si="1"/>
        <v>189345</v>
      </c>
      <c r="E92" s="120">
        <v>378.69</v>
      </c>
    </row>
    <row r="93" spans="1:5" ht="30" x14ac:dyDescent="0.25">
      <c r="A93" s="119" t="s">
        <v>311</v>
      </c>
      <c r="B93" s="120">
        <v>3.0000000000000001E-3</v>
      </c>
      <c r="C93" s="117" t="s">
        <v>86</v>
      </c>
      <c r="D93" s="120">
        <f t="shared" si="1"/>
        <v>148036.66666666666</v>
      </c>
      <c r="E93" s="120">
        <v>444.11</v>
      </c>
    </row>
    <row r="94" spans="1:5" ht="30" x14ac:dyDescent="0.25">
      <c r="A94" s="119" t="s">
        <v>312</v>
      </c>
      <c r="B94" s="120">
        <v>0.01</v>
      </c>
      <c r="C94" s="117" t="s">
        <v>17</v>
      </c>
      <c r="D94" s="120">
        <f t="shared" ref="D94:D95" si="2">E94/B94</f>
        <v>30538.999999999996</v>
      </c>
      <c r="E94" s="120">
        <v>305.39</v>
      </c>
    </row>
    <row r="95" spans="1:5" ht="30" x14ac:dyDescent="0.25">
      <c r="A95" s="119" t="s">
        <v>202</v>
      </c>
      <c r="B95" s="120">
        <v>0.04</v>
      </c>
      <c r="C95" s="117" t="s">
        <v>17</v>
      </c>
      <c r="D95" s="120">
        <f t="shared" si="2"/>
        <v>46943.5</v>
      </c>
      <c r="E95" s="120">
        <v>1877.74</v>
      </c>
    </row>
    <row r="96" spans="1:5" s="97" customFormat="1" ht="28.5" x14ac:dyDescent="0.2">
      <c r="A96" s="123" t="s">
        <v>38</v>
      </c>
      <c r="B96" s="124"/>
      <c r="C96" s="124"/>
      <c r="D96" s="124"/>
      <c r="E96" s="124"/>
    </row>
    <row r="97" spans="1:5" ht="30" x14ac:dyDescent="0.25">
      <c r="A97" s="119" t="s">
        <v>57</v>
      </c>
      <c r="B97" s="120" t="s">
        <v>247</v>
      </c>
      <c r="C97" s="117" t="s">
        <v>11</v>
      </c>
      <c r="D97" s="120">
        <f>E97</f>
        <v>8693.43</v>
      </c>
      <c r="E97" s="120">
        <v>8693.43</v>
      </c>
    </row>
    <row r="98" spans="1:5" s="97" customFormat="1" x14ac:dyDescent="0.2">
      <c r="A98" s="123" t="s">
        <v>81</v>
      </c>
      <c r="B98" s="124"/>
      <c r="C98" s="124"/>
      <c r="D98" s="120"/>
      <c r="E98" s="124"/>
    </row>
    <row r="99" spans="1:5" x14ac:dyDescent="0.25">
      <c r="A99" s="119" t="s">
        <v>82</v>
      </c>
      <c r="B99" s="120" t="s">
        <v>247</v>
      </c>
      <c r="C99" s="117" t="s">
        <v>11</v>
      </c>
      <c r="D99" s="120">
        <f t="shared" ref="D99:D105" si="3">E99</f>
        <v>21600</v>
      </c>
      <c r="E99" s="120">
        <v>21600</v>
      </c>
    </row>
    <row r="100" spans="1:5" s="97" customFormat="1" ht="28.5" x14ac:dyDescent="0.2">
      <c r="A100" s="123" t="s">
        <v>203</v>
      </c>
      <c r="B100" s="124"/>
      <c r="C100" s="124"/>
      <c r="D100" s="120"/>
      <c r="E100" s="124"/>
    </row>
    <row r="101" spans="1:5" x14ac:dyDescent="0.25">
      <c r="A101" s="119" t="s">
        <v>204</v>
      </c>
      <c r="B101" s="120" t="s">
        <v>22</v>
      </c>
      <c r="C101" s="117" t="s">
        <v>11</v>
      </c>
      <c r="D101" s="120">
        <f t="shared" si="3"/>
        <v>262.72000000000003</v>
      </c>
      <c r="E101" s="120">
        <v>262.72000000000003</v>
      </c>
    </row>
    <row r="102" spans="1:5" s="97" customFormat="1" x14ac:dyDescent="0.2">
      <c r="A102" s="123" t="s">
        <v>313</v>
      </c>
      <c r="B102" s="124"/>
      <c r="C102" s="124"/>
      <c r="D102" s="120"/>
      <c r="E102" s="124"/>
    </row>
    <row r="103" spans="1:5" x14ac:dyDescent="0.25">
      <c r="A103" s="119" t="s">
        <v>314</v>
      </c>
      <c r="B103" s="120" t="s">
        <v>326</v>
      </c>
      <c r="C103" s="117" t="s">
        <v>325</v>
      </c>
      <c r="D103" s="120">
        <f t="shared" si="3"/>
        <v>94530.62</v>
      </c>
      <c r="E103" s="120">
        <v>94530.62</v>
      </c>
    </row>
    <row r="104" spans="1:5" x14ac:dyDescent="0.25">
      <c r="A104" s="119" t="s">
        <v>315</v>
      </c>
      <c r="B104" s="120" t="s">
        <v>326</v>
      </c>
      <c r="C104" s="117" t="s">
        <v>13</v>
      </c>
      <c r="D104" s="120">
        <f t="shared" si="3"/>
        <v>86579.520000000004</v>
      </c>
      <c r="E104" s="120">
        <v>86579.520000000004</v>
      </c>
    </row>
    <row r="105" spans="1:5" x14ac:dyDescent="0.25">
      <c r="A105" s="119" t="s">
        <v>316</v>
      </c>
      <c r="B105" s="120" t="s">
        <v>326</v>
      </c>
      <c r="C105" s="117" t="s">
        <v>13</v>
      </c>
      <c r="D105" s="120">
        <f t="shared" si="3"/>
        <v>7058.5</v>
      </c>
      <c r="E105" s="120">
        <v>7058.5</v>
      </c>
    </row>
    <row r="106" spans="1:5" s="28" customFormat="1" x14ac:dyDescent="0.25">
      <c r="A106" s="36" t="s">
        <v>10</v>
      </c>
      <c r="B106" s="41"/>
      <c r="C106" s="41"/>
      <c r="D106" s="50"/>
      <c r="E106" s="53"/>
    </row>
    <row r="107" spans="1:5" s="28" customFormat="1" x14ac:dyDescent="0.25">
      <c r="A107" s="37" t="s">
        <v>71</v>
      </c>
      <c r="B107" s="42" t="s">
        <v>21</v>
      </c>
      <c r="C107" s="130" t="s">
        <v>11</v>
      </c>
      <c r="D107" s="51">
        <f>E107</f>
        <v>56513.363000000012</v>
      </c>
      <c r="E107" s="54">
        <f>SUM(E15:E105)*10%</f>
        <v>56513.363000000012</v>
      </c>
    </row>
    <row r="108" spans="1:5" s="97" customFormat="1" ht="14.25" x14ac:dyDescent="0.2">
      <c r="A108" s="125" t="s">
        <v>24</v>
      </c>
      <c r="B108" s="126"/>
      <c r="C108" s="129"/>
      <c r="D108" s="127"/>
      <c r="E108" s="126">
        <f>SUM(E15:E107)</f>
        <v>621646.99300000013</v>
      </c>
    </row>
    <row r="110" spans="1:5" ht="33.75" customHeight="1" x14ac:dyDescent="0.25">
      <c r="A110" s="209" t="s">
        <v>327</v>
      </c>
      <c r="B110" s="209"/>
      <c r="C110" s="209"/>
      <c r="D110" s="209"/>
      <c r="E110" s="209"/>
    </row>
    <row r="111" spans="1:5" ht="27.75" customHeight="1" x14ac:dyDescent="0.25">
      <c r="A111" s="209" t="s">
        <v>317</v>
      </c>
      <c r="B111" s="209"/>
      <c r="C111" s="209"/>
      <c r="D111" s="209"/>
      <c r="E111" s="209"/>
    </row>
    <row r="112" spans="1:5" ht="24" customHeight="1" x14ac:dyDescent="0.25">
      <c r="A112" s="209" t="s">
        <v>318</v>
      </c>
      <c r="B112" s="209"/>
      <c r="C112" s="209"/>
      <c r="D112" s="209"/>
      <c r="E112" s="209"/>
    </row>
    <row r="113" spans="1:5" ht="30.75" customHeight="1" x14ac:dyDescent="0.25">
      <c r="A113" s="209" t="s">
        <v>319</v>
      </c>
      <c r="B113" s="209"/>
      <c r="C113" s="209"/>
      <c r="D113" s="209"/>
      <c r="E113" s="209"/>
    </row>
    <row r="115" spans="1:5" ht="18.75" customHeight="1" x14ac:dyDescent="0.25">
      <c r="A115" s="115" t="s">
        <v>320</v>
      </c>
    </row>
    <row r="116" spans="1:5" ht="15.75" customHeight="1" x14ac:dyDescent="0.25">
      <c r="A116" s="116" t="s">
        <v>328</v>
      </c>
    </row>
    <row r="117" spans="1:5" ht="10.5" customHeight="1" x14ac:dyDescent="0.25">
      <c r="B117" s="114"/>
      <c r="D117" s="114" t="s">
        <v>26</v>
      </c>
    </row>
    <row r="119" spans="1:5" x14ac:dyDescent="0.25">
      <c r="A119" s="115" t="s">
        <v>321</v>
      </c>
    </row>
    <row r="120" spans="1:5" ht="10.5" customHeight="1" x14ac:dyDescent="0.25">
      <c r="B120" s="114"/>
      <c r="D120" s="114" t="s">
        <v>26</v>
      </c>
    </row>
    <row r="121" spans="1:5" ht="11.25" customHeight="1" x14ac:dyDescent="0.25"/>
  </sheetData>
  <mergeCells count="10">
    <mergeCell ref="A110:E110"/>
    <mergeCell ref="A111:E111"/>
    <mergeCell ref="A112:E112"/>
    <mergeCell ref="A113:E113"/>
    <mergeCell ref="A8:E8"/>
    <mergeCell ref="A9:E9"/>
    <mergeCell ref="A10:E10"/>
    <mergeCell ref="A11:E11"/>
    <mergeCell ref="A12:E12"/>
    <mergeCell ref="A13:E13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workbookViewId="0">
      <selection sqref="A1:XFD1048576"/>
    </sheetView>
  </sheetViews>
  <sheetFormatPr defaultColWidth="9.140625" defaultRowHeight="15" x14ac:dyDescent="0.25"/>
  <cols>
    <col min="1" max="1" width="12.5703125" style="87" customWidth="1"/>
    <col min="2" max="2" width="14.5703125" style="87" customWidth="1"/>
    <col min="3" max="3" width="19.5703125" style="87" customWidth="1"/>
    <col min="4" max="4" width="14.42578125" style="87" customWidth="1"/>
    <col min="5" max="5" width="18.28515625" style="87" customWidth="1"/>
    <col min="6" max="6" width="16.28515625" style="87" customWidth="1"/>
    <col min="7" max="7" width="9.140625" style="87"/>
    <col min="8" max="8" width="14.5703125" style="87" bestFit="1" customWidth="1"/>
    <col min="9" max="16384" width="9.140625" style="87"/>
  </cols>
  <sheetData>
    <row r="1" spans="1:19" s="58" customFormat="1" ht="35.25" customHeight="1" x14ac:dyDescent="0.3">
      <c r="A1" s="192" t="s">
        <v>331</v>
      </c>
      <c r="B1" s="192"/>
      <c r="C1" s="192"/>
      <c r="D1" s="192"/>
      <c r="E1" s="192"/>
      <c r="F1" s="192"/>
    </row>
    <row r="2" spans="1:19" s="58" customFormat="1" x14ac:dyDescent="0.25">
      <c r="A2" s="59"/>
      <c r="B2" s="59"/>
      <c r="C2" s="59"/>
      <c r="D2" s="59"/>
      <c r="E2" s="59"/>
      <c r="F2" s="59"/>
    </row>
    <row r="3" spans="1:19" s="58" customFormat="1" ht="19.5" customHeight="1" x14ac:dyDescent="0.25">
      <c r="A3" s="60" t="s">
        <v>332</v>
      </c>
      <c r="B3" s="60"/>
      <c r="C3" s="60"/>
      <c r="D3" s="60"/>
      <c r="E3" s="60"/>
      <c r="F3" s="61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</row>
    <row r="4" spans="1:19" s="58" customFormat="1" ht="19.5" customHeight="1" x14ac:dyDescent="0.25">
      <c r="A4" s="60"/>
      <c r="B4" s="60"/>
      <c r="C4" s="60"/>
      <c r="D4" s="60"/>
      <c r="E4" s="60"/>
      <c r="F4" s="61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  <c r="S4" s="62"/>
    </row>
    <row r="5" spans="1:19" s="58" customFormat="1" ht="36.75" customHeight="1" x14ac:dyDescent="0.25">
      <c r="A5" s="193" t="s">
        <v>144</v>
      </c>
      <c r="B5" s="193"/>
      <c r="C5" s="193"/>
      <c r="D5" s="193"/>
      <c r="E5" s="193"/>
      <c r="F5" s="19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</row>
    <row r="6" spans="1:19" s="72" customFormat="1" ht="27.75" customHeight="1" x14ac:dyDescent="0.25">
      <c r="A6" s="102" t="s">
        <v>145</v>
      </c>
      <c r="B6" s="102">
        <v>4</v>
      </c>
      <c r="C6" s="102" t="s">
        <v>146</v>
      </c>
      <c r="D6" s="131">
        <v>2972.2</v>
      </c>
      <c r="E6" s="102" t="s">
        <v>147</v>
      </c>
      <c r="F6" s="104">
        <v>1346.4</v>
      </c>
      <c r="G6" s="63"/>
      <c r="H6" s="65"/>
      <c r="I6" s="66"/>
      <c r="J6" s="67"/>
      <c r="K6" s="133"/>
      <c r="L6" s="69"/>
      <c r="M6" s="69"/>
      <c r="N6" s="69"/>
      <c r="O6" s="69"/>
      <c r="P6" s="70"/>
      <c r="Q6" s="194"/>
      <c r="R6" s="195"/>
      <c r="S6" s="71"/>
    </row>
    <row r="7" spans="1:19" s="74" customFormat="1" ht="32.25" customHeight="1" x14ac:dyDescent="0.25">
      <c r="A7" s="102" t="s">
        <v>148</v>
      </c>
      <c r="B7" s="102">
        <v>3</v>
      </c>
      <c r="C7" s="102" t="s">
        <v>149</v>
      </c>
      <c r="D7" s="131">
        <v>0</v>
      </c>
      <c r="E7" s="102" t="s">
        <v>150</v>
      </c>
      <c r="F7" s="104">
        <v>897.6</v>
      </c>
      <c r="G7" s="63"/>
      <c r="H7" s="65"/>
      <c r="I7" s="66"/>
      <c r="J7" s="67"/>
      <c r="K7" s="133"/>
      <c r="L7" s="69"/>
      <c r="M7" s="69"/>
      <c r="N7" s="69"/>
      <c r="O7" s="69"/>
      <c r="P7" s="70"/>
      <c r="Q7" s="194"/>
      <c r="R7" s="196"/>
      <c r="S7" s="73"/>
    </row>
    <row r="8" spans="1:19" s="74" customFormat="1" ht="45" customHeight="1" x14ac:dyDescent="0.25">
      <c r="A8" s="102" t="s">
        <v>151</v>
      </c>
      <c r="B8" s="102">
        <v>44</v>
      </c>
      <c r="C8" s="102" t="s">
        <v>152</v>
      </c>
      <c r="D8" s="104">
        <v>295.8</v>
      </c>
      <c r="E8" s="102" t="s">
        <v>153</v>
      </c>
      <c r="F8" s="104">
        <v>490.1</v>
      </c>
      <c r="G8" s="63"/>
      <c r="H8" s="65"/>
      <c r="I8" s="66"/>
      <c r="J8" s="67"/>
      <c r="K8" s="133"/>
      <c r="L8" s="69"/>
      <c r="M8" s="69"/>
      <c r="N8" s="69"/>
      <c r="O8" s="69"/>
      <c r="P8" s="70"/>
      <c r="Q8" s="194"/>
      <c r="R8" s="195"/>
      <c r="S8" s="73"/>
    </row>
    <row r="9" spans="1:19" s="74" customFormat="1" ht="33.75" customHeight="1" x14ac:dyDescent="0.25">
      <c r="A9" s="64"/>
      <c r="B9" s="67"/>
      <c r="C9" s="64"/>
      <c r="D9" s="75"/>
      <c r="E9" s="67"/>
      <c r="F9" s="76"/>
      <c r="G9" s="63"/>
      <c r="H9" s="65"/>
      <c r="I9" s="66"/>
      <c r="J9" s="67"/>
      <c r="K9" s="133"/>
      <c r="L9" s="69"/>
      <c r="M9" s="69"/>
      <c r="N9" s="69"/>
      <c r="O9" s="69"/>
      <c r="P9" s="63"/>
      <c r="Q9" s="133"/>
      <c r="R9" s="134"/>
      <c r="S9" s="63"/>
    </row>
    <row r="10" spans="1:19" s="80" customFormat="1" ht="15" customHeight="1" thickBot="1" x14ac:dyDescent="0.3">
      <c r="A10" s="78"/>
      <c r="B10" s="78"/>
      <c r="C10" s="78"/>
      <c r="D10" s="78"/>
      <c r="E10" s="78"/>
      <c r="F10" s="132"/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58"/>
      <c r="R10" s="58"/>
      <c r="S10" s="58"/>
    </row>
    <row r="11" spans="1:19" s="80" customFormat="1" ht="30" customHeight="1" x14ac:dyDescent="0.25">
      <c r="A11" s="189" t="s">
        <v>154</v>
      </c>
      <c r="B11" s="190"/>
      <c r="C11" s="190"/>
      <c r="D11" s="190"/>
      <c r="E11" s="191"/>
      <c r="F11" s="81" t="s">
        <v>155</v>
      </c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</row>
    <row r="12" spans="1:19" s="107" customFormat="1" ht="30" customHeight="1" x14ac:dyDescent="0.25">
      <c r="A12" s="197" t="s">
        <v>156</v>
      </c>
      <c r="B12" s="198"/>
      <c r="C12" s="198"/>
      <c r="D12" s="198"/>
      <c r="E12" s="199"/>
      <c r="F12" s="105">
        <v>-191279.12699999992</v>
      </c>
      <c r="G12" s="106"/>
    </row>
    <row r="13" spans="1:19" s="107" customFormat="1" ht="30" customHeight="1" x14ac:dyDescent="0.25">
      <c r="A13" s="197" t="s">
        <v>157</v>
      </c>
      <c r="B13" s="198"/>
      <c r="C13" s="198"/>
      <c r="D13" s="198"/>
      <c r="E13" s="199"/>
      <c r="F13" s="105">
        <v>250101.03000000003</v>
      </c>
    </row>
    <row r="14" spans="1:19" s="107" customFormat="1" ht="30" customHeight="1" x14ac:dyDescent="0.25">
      <c r="A14" s="197" t="s">
        <v>158</v>
      </c>
      <c r="B14" s="198"/>
      <c r="C14" s="198"/>
      <c r="D14" s="198"/>
      <c r="E14" s="199"/>
      <c r="F14" s="108">
        <f>SUM(F15:F17)</f>
        <v>640033.85</v>
      </c>
    </row>
    <row r="15" spans="1:19" s="80" customFormat="1" ht="28.5" customHeight="1" x14ac:dyDescent="0.25">
      <c r="A15" s="200" t="s">
        <v>159</v>
      </c>
      <c r="B15" s="201"/>
      <c r="C15" s="201"/>
      <c r="D15" s="201"/>
      <c r="E15" s="202"/>
      <c r="F15" s="83">
        <f>632189.94-3001.98+8145.89</f>
        <v>637333.85</v>
      </c>
    </row>
    <row r="16" spans="1:19" s="80" customFormat="1" ht="24.75" hidden="1" customHeight="1" x14ac:dyDescent="0.25">
      <c r="A16" s="200" t="s">
        <v>160</v>
      </c>
      <c r="B16" s="201"/>
      <c r="C16" s="201"/>
      <c r="D16" s="201"/>
      <c r="E16" s="202"/>
      <c r="F16" s="83"/>
    </row>
    <row r="17" spans="1:19" s="80" customFormat="1" ht="30" customHeight="1" x14ac:dyDescent="0.25">
      <c r="A17" s="200" t="s">
        <v>161</v>
      </c>
      <c r="B17" s="201"/>
      <c r="C17" s="201"/>
      <c r="D17" s="201"/>
      <c r="E17" s="202"/>
      <c r="F17" s="83">
        <v>2700</v>
      </c>
    </row>
    <row r="18" spans="1:19" s="107" customFormat="1" ht="30" customHeight="1" x14ac:dyDescent="0.25">
      <c r="A18" s="197" t="s">
        <v>162</v>
      </c>
      <c r="B18" s="198"/>
      <c r="C18" s="198"/>
      <c r="D18" s="198"/>
      <c r="E18" s="199"/>
      <c r="F18" s="108">
        <f>SUM(F19:F21)</f>
        <v>753743.26</v>
      </c>
    </row>
    <row r="19" spans="1:19" s="80" customFormat="1" ht="30" customHeight="1" x14ac:dyDescent="0.25">
      <c r="A19" s="200" t="s">
        <v>159</v>
      </c>
      <c r="B19" s="201"/>
      <c r="C19" s="201"/>
      <c r="D19" s="201"/>
      <c r="E19" s="202"/>
      <c r="F19" s="83">
        <f>743347.37+8145.89</f>
        <v>751493.26</v>
      </c>
    </row>
    <row r="20" spans="1:19" s="80" customFormat="1" ht="30" hidden="1" customHeight="1" x14ac:dyDescent="0.25">
      <c r="A20" s="200" t="s">
        <v>160</v>
      </c>
      <c r="B20" s="201"/>
      <c r="C20" s="201"/>
      <c r="D20" s="201"/>
      <c r="E20" s="202"/>
      <c r="F20" s="83"/>
    </row>
    <row r="21" spans="1:19" s="84" customFormat="1" ht="30" customHeight="1" x14ac:dyDescent="0.2">
      <c r="A21" s="200" t="s">
        <v>161</v>
      </c>
      <c r="B21" s="201"/>
      <c r="C21" s="201"/>
      <c r="D21" s="201"/>
      <c r="E21" s="202"/>
      <c r="F21" s="83">
        <v>2250</v>
      </c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80"/>
      <c r="S21" s="80"/>
    </row>
    <row r="22" spans="1:19" s="109" customFormat="1" ht="30" customHeight="1" x14ac:dyDescent="0.25">
      <c r="A22" s="197" t="s">
        <v>163</v>
      </c>
      <c r="B22" s="198"/>
      <c r="C22" s="198"/>
      <c r="D22" s="198"/>
      <c r="E22" s="199"/>
      <c r="F22" s="108">
        <f>F12+F18</f>
        <v>562464.13300000015</v>
      </c>
      <c r="G22" s="107"/>
      <c r="H22" s="107"/>
      <c r="I22" s="107"/>
      <c r="J22" s="107"/>
      <c r="K22" s="107"/>
      <c r="L22" s="107"/>
      <c r="M22" s="107"/>
      <c r="N22" s="107"/>
      <c r="O22" s="107"/>
      <c r="P22" s="107"/>
      <c r="Q22" s="107"/>
      <c r="R22" s="107"/>
      <c r="S22" s="107"/>
    </row>
    <row r="23" spans="1:19" s="109" customFormat="1" ht="30" customHeight="1" x14ac:dyDescent="0.25">
      <c r="A23" s="197" t="s">
        <v>164</v>
      </c>
      <c r="B23" s="198"/>
      <c r="C23" s="198"/>
      <c r="D23" s="198"/>
      <c r="E23" s="199"/>
      <c r="F23" s="108">
        <f>Лист1!E82</f>
        <v>646654.7779999997</v>
      </c>
      <c r="G23" s="107"/>
      <c r="H23" s="107"/>
      <c r="I23" s="107"/>
      <c r="J23" s="107"/>
      <c r="K23" s="107"/>
      <c r="L23" s="107"/>
      <c r="M23" s="107"/>
      <c r="N23" s="107"/>
      <c r="O23" s="107"/>
      <c r="P23" s="107"/>
      <c r="Q23" s="107"/>
      <c r="R23" s="107"/>
      <c r="S23" s="107"/>
    </row>
    <row r="24" spans="1:19" s="109" customFormat="1" ht="30" customHeight="1" x14ac:dyDescent="0.25">
      <c r="A24" s="197" t="s">
        <v>333</v>
      </c>
      <c r="B24" s="198"/>
      <c r="C24" s="198"/>
      <c r="D24" s="198"/>
      <c r="E24" s="199"/>
      <c r="F24" s="108">
        <f>F22-F23</f>
        <v>-84190.644999999553</v>
      </c>
      <c r="G24" s="107"/>
      <c r="H24" s="107"/>
      <c r="I24" s="107"/>
      <c r="J24" s="107"/>
      <c r="K24" s="107"/>
      <c r="L24" s="107"/>
      <c r="M24" s="107"/>
      <c r="N24" s="107"/>
      <c r="O24" s="107"/>
      <c r="P24" s="107"/>
      <c r="Q24" s="107"/>
      <c r="R24" s="107"/>
      <c r="S24" s="107"/>
    </row>
    <row r="25" spans="1:19" s="109" customFormat="1" ht="30" customHeight="1" x14ac:dyDescent="0.25">
      <c r="A25" s="197" t="s">
        <v>166</v>
      </c>
      <c r="B25" s="198"/>
      <c r="C25" s="198"/>
      <c r="D25" s="198"/>
      <c r="E25" s="199"/>
      <c r="F25" s="105">
        <f>F13+F14-F18</f>
        <v>136391.62</v>
      </c>
      <c r="G25" s="107"/>
      <c r="H25" s="107">
        <f>135685.37+706.25</f>
        <v>136391.62</v>
      </c>
      <c r="I25" s="107"/>
      <c r="J25" s="107"/>
      <c r="K25" s="107"/>
      <c r="L25" s="107"/>
      <c r="M25" s="107"/>
      <c r="N25" s="107"/>
      <c r="O25" s="107"/>
      <c r="P25" s="107"/>
      <c r="Q25" s="107"/>
      <c r="R25" s="107"/>
      <c r="S25" s="107"/>
    </row>
    <row r="26" spans="1:19" s="84" customFormat="1" ht="11.45" customHeight="1" x14ac:dyDescent="0.25">
      <c r="A26" s="85"/>
      <c r="B26" s="85"/>
      <c r="C26" s="85"/>
      <c r="D26" s="85"/>
      <c r="E26" s="85"/>
      <c r="F26" s="85"/>
    </row>
    <row r="27" spans="1:19" s="86" customFormat="1" ht="64.5" customHeight="1" x14ac:dyDescent="0.2">
      <c r="A27" s="203" t="s">
        <v>167</v>
      </c>
      <c r="B27" s="203"/>
      <c r="C27" s="203"/>
      <c r="D27" s="203"/>
    </row>
    <row r="28" spans="1:19" s="58" customFormat="1" ht="21.75" customHeight="1" x14ac:dyDescent="0.25">
      <c r="A28" s="204" t="s">
        <v>168</v>
      </c>
      <c r="B28" s="204"/>
      <c r="C28" s="204"/>
      <c r="D28" s="204"/>
    </row>
    <row r="29" spans="1:19" s="58" customFormat="1" ht="22.5" customHeight="1" x14ac:dyDescent="0.25">
      <c r="A29" s="203" t="s">
        <v>44</v>
      </c>
      <c r="B29" s="203"/>
      <c r="C29" s="203"/>
      <c r="D29" s="203"/>
    </row>
    <row r="30" spans="1:19" s="58" customFormat="1" ht="22.5" customHeight="1" x14ac:dyDescent="0.25">
      <c r="A30" s="203" t="s">
        <v>45</v>
      </c>
      <c r="B30" s="203"/>
      <c r="C30" s="203"/>
      <c r="D30" s="59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97"/>
  <sheetViews>
    <sheetView view="pageBreakPreview" topLeftCell="A12" zoomScaleNormal="100" zoomScaleSheetLayoutView="100" workbookViewId="0">
      <selection activeCell="A21" sqref="A21:E21"/>
    </sheetView>
  </sheetViews>
  <sheetFormatPr defaultRowHeight="15" x14ac:dyDescent="0.25"/>
  <cols>
    <col min="1" max="1" width="56.5703125" style="135" customWidth="1"/>
    <col min="2" max="2" width="13.85546875" style="135" customWidth="1"/>
    <col min="3" max="3" width="13.140625" style="135" customWidth="1"/>
    <col min="4" max="4" width="13.28515625" style="135" customWidth="1"/>
    <col min="5" max="5" width="14.7109375" style="135" customWidth="1"/>
    <col min="6" max="255" width="8.140625" style="135" customWidth="1"/>
    <col min="256" max="256" width="8.7109375" style="10" customWidth="1"/>
    <col min="257" max="257" width="31.5703125" style="10" customWidth="1"/>
    <col min="258" max="258" width="13.85546875" style="10" customWidth="1"/>
    <col min="259" max="259" width="19.140625" style="10" customWidth="1"/>
    <col min="260" max="260" width="17.5703125" style="10" customWidth="1"/>
    <col min="261" max="261" width="14.7109375" style="10" customWidth="1"/>
    <col min="262" max="511" width="8.140625" style="10" customWidth="1"/>
    <col min="512" max="512" width="8.7109375" style="10" customWidth="1"/>
    <col min="513" max="513" width="31.5703125" style="10" customWidth="1"/>
    <col min="514" max="514" width="13.85546875" style="10" customWidth="1"/>
    <col min="515" max="515" width="19.140625" style="10" customWidth="1"/>
    <col min="516" max="516" width="17.5703125" style="10" customWidth="1"/>
    <col min="517" max="517" width="14.7109375" style="10" customWidth="1"/>
    <col min="518" max="767" width="8.140625" style="10" customWidth="1"/>
    <col min="768" max="768" width="8.7109375" style="10" customWidth="1"/>
    <col min="769" max="769" width="31.5703125" style="10" customWidth="1"/>
    <col min="770" max="770" width="13.85546875" style="10" customWidth="1"/>
    <col min="771" max="771" width="19.140625" style="10" customWidth="1"/>
    <col min="772" max="772" width="17.5703125" style="10" customWidth="1"/>
    <col min="773" max="773" width="14.7109375" style="10" customWidth="1"/>
    <col min="774" max="1023" width="8.140625" style="10" customWidth="1"/>
    <col min="1024" max="1024" width="8.7109375" style="10" customWidth="1"/>
    <col min="1025" max="1025" width="31.5703125" style="10" customWidth="1"/>
    <col min="1026" max="1026" width="13.85546875" style="10" customWidth="1"/>
    <col min="1027" max="1027" width="19.140625" style="10" customWidth="1"/>
    <col min="1028" max="1028" width="17.5703125" style="10" customWidth="1"/>
    <col min="1029" max="1029" width="14.7109375" style="10" customWidth="1"/>
    <col min="1030" max="1279" width="8.140625" style="10" customWidth="1"/>
    <col min="1280" max="1280" width="8.7109375" style="10" customWidth="1"/>
    <col min="1281" max="1281" width="31.5703125" style="10" customWidth="1"/>
    <col min="1282" max="1282" width="13.85546875" style="10" customWidth="1"/>
    <col min="1283" max="1283" width="19.140625" style="10" customWidth="1"/>
    <col min="1284" max="1284" width="17.5703125" style="10" customWidth="1"/>
    <col min="1285" max="1285" width="14.7109375" style="10" customWidth="1"/>
    <col min="1286" max="1535" width="8.140625" style="10" customWidth="1"/>
    <col min="1536" max="1536" width="8.7109375" style="10" customWidth="1"/>
    <col min="1537" max="1537" width="31.5703125" style="10" customWidth="1"/>
    <col min="1538" max="1538" width="13.85546875" style="10" customWidth="1"/>
    <col min="1539" max="1539" width="19.140625" style="10" customWidth="1"/>
    <col min="1540" max="1540" width="17.5703125" style="10" customWidth="1"/>
    <col min="1541" max="1541" width="14.7109375" style="10" customWidth="1"/>
    <col min="1542" max="1791" width="8.140625" style="10" customWidth="1"/>
    <col min="1792" max="1792" width="8.7109375" style="10" customWidth="1"/>
    <col min="1793" max="1793" width="31.5703125" style="10" customWidth="1"/>
    <col min="1794" max="1794" width="13.85546875" style="10" customWidth="1"/>
    <col min="1795" max="1795" width="19.140625" style="10" customWidth="1"/>
    <col min="1796" max="1796" width="17.5703125" style="10" customWidth="1"/>
    <col min="1797" max="1797" width="14.7109375" style="10" customWidth="1"/>
    <col min="1798" max="2047" width="8.140625" style="10" customWidth="1"/>
    <col min="2048" max="2048" width="8.7109375" style="10" customWidth="1"/>
    <col min="2049" max="2049" width="31.5703125" style="10" customWidth="1"/>
    <col min="2050" max="2050" width="13.85546875" style="10" customWidth="1"/>
    <col min="2051" max="2051" width="19.140625" style="10" customWidth="1"/>
    <col min="2052" max="2052" width="17.5703125" style="10" customWidth="1"/>
    <col min="2053" max="2053" width="14.7109375" style="10" customWidth="1"/>
    <col min="2054" max="2303" width="8.140625" style="10" customWidth="1"/>
    <col min="2304" max="2304" width="8.7109375" style="10" customWidth="1"/>
    <col min="2305" max="2305" width="31.5703125" style="10" customWidth="1"/>
    <col min="2306" max="2306" width="13.85546875" style="10" customWidth="1"/>
    <col min="2307" max="2307" width="19.140625" style="10" customWidth="1"/>
    <col min="2308" max="2308" width="17.5703125" style="10" customWidth="1"/>
    <col min="2309" max="2309" width="14.7109375" style="10" customWidth="1"/>
    <col min="2310" max="2559" width="8.140625" style="10" customWidth="1"/>
    <col min="2560" max="2560" width="8.7109375" style="10" customWidth="1"/>
    <col min="2561" max="2561" width="31.5703125" style="10" customWidth="1"/>
    <col min="2562" max="2562" width="13.85546875" style="10" customWidth="1"/>
    <col min="2563" max="2563" width="19.140625" style="10" customWidth="1"/>
    <col min="2564" max="2564" width="17.5703125" style="10" customWidth="1"/>
    <col min="2565" max="2565" width="14.7109375" style="10" customWidth="1"/>
    <col min="2566" max="2815" width="8.140625" style="10" customWidth="1"/>
    <col min="2816" max="2816" width="8.7109375" style="10" customWidth="1"/>
    <col min="2817" max="2817" width="31.5703125" style="10" customWidth="1"/>
    <col min="2818" max="2818" width="13.85546875" style="10" customWidth="1"/>
    <col min="2819" max="2819" width="19.140625" style="10" customWidth="1"/>
    <col min="2820" max="2820" width="17.5703125" style="10" customWidth="1"/>
    <col min="2821" max="2821" width="14.7109375" style="10" customWidth="1"/>
    <col min="2822" max="3071" width="8.140625" style="10" customWidth="1"/>
    <col min="3072" max="3072" width="8.7109375" style="10" customWidth="1"/>
    <col min="3073" max="3073" width="31.5703125" style="10" customWidth="1"/>
    <col min="3074" max="3074" width="13.85546875" style="10" customWidth="1"/>
    <col min="3075" max="3075" width="19.140625" style="10" customWidth="1"/>
    <col min="3076" max="3076" width="17.5703125" style="10" customWidth="1"/>
    <col min="3077" max="3077" width="14.7109375" style="10" customWidth="1"/>
    <col min="3078" max="3327" width="8.140625" style="10" customWidth="1"/>
    <col min="3328" max="3328" width="8.7109375" style="10" customWidth="1"/>
    <col min="3329" max="3329" width="31.5703125" style="10" customWidth="1"/>
    <col min="3330" max="3330" width="13.85546875" style="10" customWidth="1"/>
    <col min="3331" max="3331" width="19.140625" style="10" customWidth="1"/>
    <col min="3332" max="3332" width="17.5703125" style="10" customWidth="1"/>
    <col min="3333" max="3333" width="14.7109375" style="10" customWidth="1"/>
    <col min="3334" max="3583" width="8.140625" style="10" customWidth="1"/>
    <col min="3584" max="3584" width="8.7109375" style="10" customWidth="1"/>
    <col min="3585" max="3585" width="31.5703125" style="10" customWidth="1"/>
    <col min="3586" max="3586" width="13.85546875" style="10" customWidth="1"/>
    <col min="3587" max="3587" width="19.140625" style="10" customWidth="1"/>
    <col min="3588" max="3588" width="17.5703125" style="10" customWidth="1"/>
    <col min="3589" max="3589" width="14.7109375" style="10" customWidth="1"/>
    <col min="3590" max="3839" width="8.140625" style="10" customWidth="1"/>
    <col min="3840" max="3840" width="8.7109375" style="10" customWidth="1"/>
    <col min="3841" max="3841" width="31.5703125" style="10" customWidth="1"/>
    <col min="3842" max="3842" width="13.85546875" style="10" customWidth="1"/>
    <col min="3843" max="3843" width="19.140625" style="10" customWidth="1"/>
    <col min="3844" max="3844" width="17.5703125" style="10" customWidth="1"/>
    <col min="3845" max="3845" width="14.7109375" style="10" customWidth="1"/>
    <col min="3846" max="4095" width="8.140625" style="10" customWidth="1"/>
    <col min="4096" max="4096" width="8.7109375" style="10" customWidth="1"/>
    <col min="4097" max="4097" width="31.5703125" style="10" customWidth="1"/>
    <col min="4098" max="4098" width="13.85546875" style="10" customWidth="1"/>
    <col min="4099" max="4099" width="19.140625" style="10" customWidth="1"/>
    <col min="4100" max="4100" width="17.5703125" style="10" customWidth="1"/>
    <col min="4101" max="4101" width="14.7109375" style="10" customWidth="1"/>
    <col min="4102" max="4351" width="8.140625" style="10" customWidth="1"/>
    <col min="4352" max="4352" width="8.7109375" style="10" customWidth="1"/>
    <col min="4353" max="4353" width="31.5703125" style="10" customWidth="1"/>
    <col min="4354" max="4354" width="13.85546875" style="10" customWidth="1"/>
    <col min="4355" max="4355" width="19.140625" style="10" customWidth="1"/>
    <col min="4356" max="4356" width="17.5703125" style="10" customWidth="1"/>
    <col min="4357" max="4357" width="14.7109375" style="10" customWidth="1"/>
    <col min="4358" max="4607" width="8.140625" style="10" customWidth="1"/>
    <col min="4608" max="4608" width="8.7109375" style="10" customWidth="1"/>
    <col min="4609" max="4609" width="31.5703125" style="10" customWidth="1"/>
    <col min="4610" max="4610" width="13.85546875" style="10" customWidth="1"/>
    <col min="4611" max="4611" width="19.140625" style="10" customWidth="1"/>
    <col min="4612" max="4612" width="17.5703125" style="10" customWidth="1"/>
    <col min="4613" max="4613" width="14.7109375" style="10" customWidth="1"/>
    <col min="4614" max="4863" width="8.140625" style="10" customWidth="1"/>
    <col min="4864" max="4864" width="8.7109375" style="10" customWidth="1"/>
    <col min="4865" max="4865" width="31.5703125" style="10" customWidth="1"/>
    <col min="4866" max="4866" width="13.85546875" style="10" customWidth="1"/>
    <col min="4867" max="4867" width="19.140625" style="10" customWidth="1"/>
    <col min="4868" max="4868" width="17.5703125" style="10" customWidth="1"/>
    <col min="4869" max="4869" width="14.7109375" style="10" customWidth="1"/>
    <col min="4870" max="5119" width="8.140625" style="10" customWidth="1"/>
    <col min="5120" max="5120" width="8.7109375" style="10" customWidth="1"/>
    <col min="5121" max="5121" width="31.5703125" style="10" customWidth="1"/>
    <col min="5122" max="5122" width="13.85546875" style="10" customWidth="1"/>
    <col min="5123" max="5123" width="19.140625" style="10" customWidth="1"/>
    <col min="5124" max="5124" width="17.5703125" style="10" customWidth="1"/>
    <col min="5125" max="5125" width="14.7109375" style="10" customWidth="1"/>
    <col min="5126" max="5375" width="8.140625" style="10" customWidth="1"/>
    <col min="5376" max="5376" width="8.7109375" style="10" customWidth="1"/>
    <col min="5377" max="5377" width="31.5703125" style="10" customWidth="1"/>
    <col min="5378" max="5378" width="13.85546875" style="10" customWidth="1"/>
    <col min="5379" max="5379" width="19.140625" style="10" customWidth="1"/>
    <col min="5380" max="5380" width="17.5703125" style="10" customWidth="1"/>
    <col min="5381" max="5381" width="14.7109375" style="10" customWidth="1"/>
    <col min="5382" max="5631" width="8.140625" style="10" customWidth="1"/>
    <col min="5632" max="5632" width="8.7109375" style="10" customWidth="1"/>
    <col min="5633" max="5633" width="31.5703125" style="10" customWidth="1"/>
    <col min="5634" max="5634" width="13.85546875" style="10" customWidth="1"/>
    <col min="5635" max="5635" width="19.140625" style="10" customWidth="1"/>
    <col min="5636" max="5636" width="17.5703125" style="10" customWidth="1"/>
    <col min="5637" max="5637" width="14.7109375" style="10" customWidth="1"/>
    <col min="5638" max="5887" width="8.140625" style="10" customWidth="1"/>
    <col min="5888" max="5888" width="8.7109375" style="10" customWidth="1"/>
    <col min="5889" max="5889" width="31.5703125" style="10" customWidth="1"/>
    <col min="5890" max="5890" width="13.85546875" style="10" customWidth="1"/>
    <col min="5891" max="5891" width="19.140625" style="10" customWidth="1"/>
    <col min="5892" max="5892" width="17.5703125" style="10" customWidth="1"/>
    <col min="5893" max="5893" width="14.7109375" style="10" customWidth="1"/>
    <col min="5894" max="6143" width="8.140625" style="10" customWidth="1"/>
    <col min="6144" max="6144" width="8.7109375" style="10" customWidth="1"/>
    <col min="6145" max="6145" width="31.5703125" style="10" customWidth="1"/>
    <col min="6146" max="6146" width="13.85546875" style="10" customWidth="1"/>
    <col min="6147" max="6147" width="19.140625" style="10" customWidth="1"/>
    <col min="6148" max="6148" width="17.5703125" style="10" customWidth="1"/>
    <col min="6149" max="6149" width="14.7109375" style="10" customWidth="1"/>
    <col min="6150" max="6399" width="8.140625" style="10" customWidth="1"/>
    <col min="6400" max="6400" width="8.7109375" style="10" customWidth="1"/>
    <col min="6401" max="6401" width="31.5703125" style="10" customWidth="1"/>
    <col min="6402" max="6402" width="13.85546875" style="10" customWidth="1"/>
    <col min="6403" max="6403" width="19.140625" style="10" customWidth="1"/>
    <col min="6404" max="6404" width="17.5703125" style="10" customWidth="1"/>
    <col min="6405" max="6405" width="14.7109375" style="10" customWidth="1"/>
    <col min="6406" max="6655" width="8.140625" style="10" customWidth="1"/>
    <col min="6656" max="6656" width="8.7109375" style="10" customWidth="1"/>
    <col min="6657" max="6657" width="31.5703125" style="10" customWidth="1"/>
    <col min="6658" max="6658" width="13.85546875" style="10" customWidth="1"/>
    <col min="6659" max="6659" width="19.140625" style="10" customWidth="1"/>
    <col min="6660" max="6660" width="17.5703125" style="10" customWidth="1"/>
    <col min="6661" max="6661" width="14.7109375" style="10" customWidth="1"/>
    <col min="6662" max="6911" width="8.140625" style="10" customWidth="1"/>
    <col min="6912" max="6912" width="8.7109375" style="10" customWidth="1"/>
    <col min="6913" max="6913" width="31.5703125" style="10" customWidth="1"/>
    <col min="6914" max="6914" width="13.85546875" style="10" customWidth="1"/>
    <col min="6915" max="6915" width="19.140625" style="10" customWidth="1"/>
    <col min="6916" max="6916" width="17.5703125" style="10" customWidth="1"/>
    <col min="6917" max="6917" width="14.7109375" style="10" customWidth="1"/>
    <col min="6918" max="7167" width="8.140625" style="10" customWidth="1"/>
    <col min="7168" max="7168" width="8.7109375" style="10" customWidth="1"/>
    <col min="7169" max="7169" width="31.5703125" style="10" customWidth="1"/>
    <col min="7170" max="7170" width="13.85546875" style="10" customWidth="1"/>
    <col min="7171" max="7171" width="19.140625" style="10" customWidth="1"/>
    <col min="7172" max="7172" width="17.5703125" style="10" customWidth="1"/>
    <col min="7173" max="7173" width="14.7109375" style="10" customWidth="1"/>
    <col min="7174" max="7423" width="8.140625" style="10" customWidth="1"/>
    <col min="7424" max="7424" width="8.7109375" style="10" customWidth="1"/>
    <col min="7425" max="7425" width="31.5703125" style="10" customWidth="1"/>
    <col min="7426" max="7426" width="13.85546875" style="10" customWidth="1"/>
    <col min="7427" max="7427" width="19.140625" style="10" customWidth="1"/>
    <col min="7428" max="7428" width="17.5703125" style="10" customWidth="1"/>
    <col min="7429" max="7429" width="14.7109375" style="10" customWidth="1"/>
    <col min="7430" max="7679" width="8.140625" style="10" customWidth="1"/>
    <col min="7680" max="7680" width="8.7109375" style="10" customWidth="1"/>
    <col min="7681" max="7681" width="31.5703125" style="10" customWidth="1"/>
    <col min="7682" max="7682" width="13.85546875" style="10" customWidth="1"/>
    <col min="7683" max="7683" width="19.140625" style="10" customWidth="1"/>
    <col min="7684" max="7684" width="17.5703125" style="10" customWidth="1"/>
    <col min="7685" max="7685" width="14.7109375" style="10" customWidth="1"/>
    <col min="7686" max="7935" width="8.140625" style="10" customWidth="1"/>
    <col min="7936" max="7936" width="8.7109375" style="10" customWidth="1"/>
    <col min="7937" max="7937" width="31.5703125" style="10" customWidth="1"/>
    <col min="7938" max="7938" width="13.85546875" style="10" customWidth="1"/>
    <col min="7939" max="7939" width="19.140625" style="10" customWidth="1"/>
    <col min="7940" max="7940" width="17.5703125" style="10" customWidth="1"/>
    <col min="7941" max="7941" width="14.7109375" style="10" customWidth="1"/>
    <col min="7942" max="8191" width="8.140625" style="10" customWidth="1"/>
    <col min="8192" max="8192" width="8.7109375" style="10" customWidth="1"/>
    <col min="8193" max="8193" width="31.5703125" style="10" customWidth="1"/>
    <col min="8194" max="8194" width="13.85546875" style="10" customWidth="1"/>
    <col min="8195" max="8195" width="19.140625" style="10" customWidth="1"/>
    <col min="8196" max="8196" width="17.5703125" style="10" customWidth="1"/>
    <col min="8197" max="8197" width="14.7109375" style="10" customWidth="1"/>
    <col min="8198" max="8447" width="8.140625" style="10" customWidth="1"/>
    <col min="8448" max="8448" width="8.7109375" style="10" customWidth="1"/>
    <col min="8449" max="8449" width="31.5703125" style="10" customWidth="1"/>
    <col min="8450" max="8450" width="13.85546875" style="10" customWidth="1"/>
    <col min="8451" max="8451" width="19.140625" style="10" customWidth="1"/>
    <col min="8452" max="8452" width="17.5703125" style="10" customWidth="1"/>
    <col min="8453" max="8453" width="14.7109375" style="10" customWidth="1"/>
    <col min="8454" max="8703" width="8.140625" style="10" customWidth="1"/>
    <col min="8704" max="8704" width="8.7109375" style="10" customWidth="1"/>
    <col min="8705" max="8705" width="31.5703125" style="10" customWidth="1"/>
    <col min="8706" max="8706" width="13.85546875" style="10" customWidth="1"/>
    <col min="8707" max="8707" width="19.140625" style="10" customWidth="1"/>
    <col min="8708" max="8708" width="17.5703125" style="10" customWidth="1"/>
    <col min="8709" max="8709" width="14.7109375" style="10" customWidth="1"/>
    <col min="8710" max="8959" width="8.140625" style="10" customWidth="1"/>
    <col min="8960" max="8960" width="8.7109375" style="10" customWidth="1"/>
    <col min="8961" max="8961" width="31.5703125" style="10" customWidth="1"/>
    <col min="8962" max="8962" width="13.85546875" style="10" customWidth="1"/>
    <col min="8963" max="8963" width="19.140625" style="10" customWidth="1"/>
    <col min="8964" max="8964" width="17.5703125" style="10" customWidth="1"/>
    <col min="8965" max="8965" width="14.7109375" style="10" customWidth="1"/>
    <col min="8966" max="9215" width="8.140625" style="10" customWidth="1"/>
    <col min="9216" max="9216" width="8.7109375" style="10" customWidth="1"/>
    <col min="9217" max="9217" width="31.5703125" style="10" customWidth="1"/>
    <col min="9218" max="9218" width="13.85546875" style="10" customWidth="1"/>
    <col min="9219" max="9219" width="19.140625" style="10" customWidth="1"/>
    <col min="9220" max="9220" width="17.5703125" style="10" customWidth="1"/>
    <col min="9221" max="9221" width="14.7109375" style="10" customWidth="1"/>
    <col min="9222" max="9471" width="8.140625" style="10" customWidth="1"/>
    <col min="9472" max="9472" width="8.7109375" style="10" customWidth="1"/>
    <col min="9473" max="9473" width="31.5703125" style="10" customWidth="1"/>
    <col min="9474" max="9474" width="13.85546875" style="10" customWidth="1"/>
    <col min="9475" max="9475" width="19.140625" style="10" customWidth="1"/>
    <col min="9476" max="9476" width="17.5703125" style="10" customWidth="1"/>
    <col min="9477" max="9477" width="14.7109375" style="10" customWidth="1"/>
    <col min="9478" max="9727" width="8.140625" style="10" customWidth="1"/>
    <col min="9728" max="9728" width="8.7109375" style="10" customWidth="1"/>
    <col min="9729" max="9729" width="31.5703125" style="10" customWidth="1"/>
    <col min="9730" max="9730" width="13.85546875" style="10" customWidth="1"/>
    <col min="9731" max="9731" width="19.140625" style="10" customWidth="1"/>
    <col min="9732" max="9732" width="17.5703125" style="10" customWidth="1"/>
    <col min="9733" max="9733" width="14.7109375" style="10" customWidth="1"/>
    <col min="9734" max="9983" width="8.140625" style="10" customWidth="1"/>
    <col min="9984" max="9984" width="8.7109375" style="10" customWidth="1"/>
    <col min="9985" max="9985" width="31.5703125" style="10" customWidth="1"/>
    <col min="9986" max="9986" width="13.85546875" style="10" customWidth="1"/>
    <col min="9987" max="9987" width="19.140625" style="10" customWidth="1"/>
    <col min="9988" max="9988" width="17.5703125" style="10" customWidth="1"/>
    <col min="9989" max="9989" width="14.7109375" style="10" customWidth="1"/>
    <col min="9990" max="10239" width="8.140625" style="10" customWidth="1"/>
    <col min="10240" max="10240" width="8.7109375" style="10" customWidth="1"/>
    <col min="10241" max="10241" width="31.5703125" style="10" customWidth="1"/>
    <col min="10242" max="10242" width="13.85546875" style="10" customWidth="1"/>
    <col min="10243" max="10243" width="19.140625" style="10" customWidth="1"/>
    <col min="10244" max="10244" width="17.5703125" style="10" customWidth="1"/>
    <col min="10245" max="10245" width="14.7109375" style="10" customWidth="1"/>
    <col min="10246" max="10495" width="8.140625" style="10" customWidth="1"/>
    <col min="10496" max="10496" width="8.7109375" style="10" customWidth="1"/>
    <col min="10497" max="10497" width="31.5703125" style="10" customWidth="1"/>
    <col min="10498" max="10498" width="13.85546875" style="10" customWidth="1"/>
    <col min="10499" max="10499" width="19.140625" style="10" customWidth="1"/>
    <col min="10500" max="10500" width="17.5703125" style="10" customWidth="1"/>
    <col min="10501" max="10501" width="14.7109375" style="10" customWidth="1"/>
    <col min="10502" max="10751" width="8.140625" style="10" customWidth="1"/>
    <col min="10752" max="10752" width="8.7109375" style="10" customWidth="1"/>
    <col min="10753" max="10753" width="31.5703125" style="10" customWidth="1"/>
    <col min="10754" max="10754" width="13.85546875" style="10" customWidth="1"/>
    <col min="10755" max="10755" width="19.140625" style="10" customWidth="1"/>
    <col min="10756" max="10756" width="17.5703125" style="10" customWidth="1"/>
    <col min="10757" max="10757" width="14.7109375" style="10" customWidth="1"/>
    <col min="10758" max="11007" width="8.140625" style="10" customWidth="1"/>
    <col min="11008" max="11008" width="8.7109375" style="10" customWidth="1"/>
    <col min="11009" max="11009" width="31.5703125" style="10" customWidth="1"/>
    <col min="11010" max="11010" width="13.85546875" style="10" customWidth="1"/>
    <col min="11011" max="11011" width="19.140625" style="10" customWidth="1"/>
    <col min="11012" max="11012" width="17.5703125" style="10" customWidth="1"/>
    <col min="11013" max="11013" width="14.7109375" style="10" customWidth="1"/>
    <col min="11014" max="11263" width="8.140625" style="10" customWidth="1"/>
    <col min="11264" max="11264" width="8.7109375" style="10" customWidth="1"/>
    <col min="11265" max="11265" width="31.5703125" style="10" customWidth="1"/>
    <col min="11266" max="11266" width="13.85546875" style="10" customWidth="1"/>
    <col min="11267" max="11267" width="19.140625" style="10" customWidth="1"/>
    <col min="11268" max="11268" width="17.5703125" style="10" customWidth="1"/>
    <col min="11269" max="11269" width="14.7109375" style="10" customWidth="1"/>
    <col min="11270" max="11519" width="8.140625" style="10" customWidth="1"/>
    <col min="11520" max="11520" width="8.7109375" style="10" customWidth="1"/>
    <col min="11521" max="11521" width="31.5703125" style="10" customWidth="1"/>
    <col min="11522" max="11522" width="13.85546875" style="10" customWidth="1"/>
    <col min="11523" max="11523" width="19.140625" style="10" customWidth="1"/>
    <col min="11524" max="11524" width="17.5703125" style="10" customWidth="1"/>
    <col min="11525" max="11525" width="14.7109375" style="10" customWidth="1"/>
    <col min="11526" max="11775" width="8.140625" style="10" customWidth="1"/>
    <col min="11776" max="11776" width="8.7109375" style="10" customWidth="1"/>
    <col min="11777" max="11777" width="31.5703125" style="10" customWidth="1"/>
    <col min="11778" max="11778" width="13.85546875" style="10" customWidth="1"/>
    <col min="11779" max="11779" width="19.140625" style="10" customWidth="1"/>
    <col min="11780" max="11780" width="17.5703125" style="10" customWidth="1"/>
    <col min="11781" max="11781" width="14.7109375" style="10" customWidth="1"/>
    <col min="11782" max="12031" width="8.140625" style="10" customWidth="1"/>
    <col min="12032" max="12032" width="8.7109375" style="10" customWidth="1"/>
    <col min="12033" max="12033" width="31.5703125" style="10" customWidth="1"/>
    <col min="12034" max="12034" width="13.85546875" style="10" customWidth="1"/>
    <col min="12035" max="12035" width="19.140625" style="10" customWidth="1"/>
    <col min="12036" max="12036" width="17.5703125" style="10" customWidth="1"/>
    <col min="12037" max="12037" width="14.7109375" style="10" customWidth="1"/>
    <col min="12038" max="12287" width="8.140625" style="10" customWidth="1"/>
    <col min="12288" max="12288" width="8.7109375" style="10" customWidth="1"/>
    <col min="12289" max="12289" width="31.5703125" style="10" customWidth="1"/>
    <col min="12290" max="12290" width="13.85546875" style="10" customWidth="1"/>
    <col min="12291" max="12291" width="19.140625" style="10" customWidth="1"/>
    <col min="12292" max="12292" width="17.5703125" style="10" customWidth="1"/>
    <col min="12293" max="12293" width="14.7109375" style="10" customWidth="1"/>
    <col min="12294" max="12543" width="8.140625" style="10" customWidth="1"/>
    <col min="12544" max="12544" width="8.7109375" style="10" customWidth="1"/>
    <col min="12545" max="12545" width="31.5703125" style="10" customWidth="1"/>
    <col min="12546" max="12546" width="13.85546875" style="10" customWidth="1"/>
    <col min="12547" max="12547" width="19.140625" style="10" customWidth="1"/>
    <col min="12548" max="12548" width="17.5703125" style="10" customWidth="1"/>
    <col min="12549" max="12549" width="14.7109375" style="10" customWidth="1"/>
    <col min="12550" max="12799" width="8.140625" style="10" customWidth="1"/>
    <col min="12800" max="12800" width="8.7109375" style="10" customWidth="1"/>
    <col min="12801" max="12801" width="31.5703125" style="10" customWidth="1"/>
    <col min="12802" max="12802" width="13.85546875" style="10" customWidth="1"/>
    <col min="12803" max="12803" width="19.140625" style="10" customWidth="1"/>
    <col min="12804" max="12804" width="17.5703125" style="10" customWidth="1"/>
    <col min="12805" max="12805" width="14.7109375" style="10" customWidth="1"/>
    <col min="12806" max="13055" width="8.140625" style="10" customWidth="1"/>
    <col min="13056" max="13056" width="8.7109375" style="10" customWidth="1"/>
    <col min="13057" max="13057" width="31.5703125" style="10" customWidth="1"/>
    <col min="13058" max="13058" width="13.85546875" style="10" customWidth="1"/>
    <col min="13059" max="13059" width="19.140625" style="10" customWidth="1"/>
    <col min="13060" max="13060" width="17.5703125" style="10" customWidth="1"/>
    <col min="13061" max="13061" width="14.7109375" style="10" customWidth="1"/>
    <col min="13062" max="13311" width="8.140625" style="10" customWidth="1"/>
    <col min="13312" max="13312" width="8.7109375" style="10" customWidth="1"/>
    <col min="13313" max="13313" width="31.5703125" style="10" customWidth="1"/>
    <col min="13314" max="13314" width="13.85546875" style="10" customWidth="1"/>
    <col min="13315" max="13315" width="19.140625" style="10" customWidth="1"/>
    <col min="13316" max="13316" width="17.5703125" style="10" customWidth="1"/>
    <col min="13317" max="13317" width="14.7109375" style="10" customWidth="1"/>
    <col min="13318" max="13567" width="8.140625" style="10" customWidth="1"/>
    <col min="13568" max="13568" width="8.7109375" style="10" customWidth="1"/>
    <col min="13569" max="13569" width="31.5703125" style="10" customWidth="1"/>
    <col min="13570" max="13570" width="13.85546875" style="10" customWidth="1"/>
    <col min="13571" max="13571" width="19.140625" style="10" customWidth="1"/>
    <col min="13572" max="13572" width="17.5703125" style="10" customWidth="1"/>
    <col min="13573" max="13573" width="14.7109375" style="10" customWidth="1"/>
    <col min="13574" max="13823" width="8.140625" style="10" customWidth="1"/>
    <col min="13824" max="13824" width="8.7109375" style="10" customWidth="1"/>
    <col min="13825" max="13825" width="31.5703125" style="10" customWidth="1"/>
    <col min="13826" max="13826" width="13.85546875" style="10" customWidth="1"/>
    <col min="13827" max="13827" width="19.140625" style="10" customWidth="1"/>
    <col min="13828" max="13828" width="17.5703125" style="10" customWidth="1"/>
    <col min="13829" max="13829" width="14.7109375" style="10" customWidth="1"/>
    <col min="13830" max="14079" width="8.140625" style="10" customWidth="1"/>
    <col min="14080" max="14080" width="8.7109375" style="10" customWidth="1"/>
    <col min="14081" max="14081" width="31.5703125" style="10" customWidth="1"/>
    <col min="14082" max="14082" width="13.85546875" style="10" customWidth="1"/>
    <col min="14083" max="14083" width="19.140625" style="10" customWidth="1"/>
    <col min="14084" max="14084" width="17.5703125" style="10" customWidth="1"/>
    <col min="14085" max="14085" width="14.7109375" style="10" customWidth="1"/>
    <col min="14086" max="14335" width="8.140625" style="10" customWidth="1"/>
    <col min="14336" max="14336" width="8.7109375" style="10" customWidth="1"/>
    <col min="14337" max="14337" width="31.5703125" style="10" customWidth="1"/>
    <col min="14338" max="14338" width="13.85546875" style="10" customWidth="1"/>
    <col min="14339" max="14339" width="19.140625" style="10" customWidth="1"/>
    <col min="14340" max="14340" width="17.5703125" style="10" customWidth="1"/>
    <col min="14341" max="14341" width="14.7109375" style="10" customWidth="1"/>
    <col min="14342" max="14591" width="8.140625" style="10" customWidth="1"/>
    <col min="14592" max="14592" width="8.7109375" style="10" customWidth="1"/>
    <col min="14593" max="14593" width="31.5703125" style="10" customWidth="1"/>
    <col min="14594" max="14594" width="13.85546875" style="10" customWidth="1"/>
    <col min="14595" max="14595" width="19.140625" style="10" customWidth="1"/>
    <col min="14596" max="14596" width="17.5703125" style="10" customWidth="1"/>
    <col min="14597" max="14597" width="14.7109375" style="10" customWidth="1"/>
    <col min="14598" max="14847" width="8.140625" style="10" customWidth="1"/>
    <col min="14848" max="14848" width="8.7109375" style="10" customWidth="1"/>
    <col min="14849" max="14849" width="31.5703125" style="10" customWidth="1"/>
    <col min="14850" max="14850" width="13.85546875" style="10" customWidth="1"/>
    <col min="14851" max="14851" width="19.140625" style="10" customWidth="1"/>
    <col min="14852" max="14852" width="17.5703125" style="10" customWidth="1"/>
    <col min="14853" max="14853" width="14.7109375" style="10" customWidth="1"/>
    <col min="14854" max="15103" width="8.140625" style="10" customWidth="1"/>
    <col min="15104" max="15104" width="8.7109375" style="10" customWidth="1"/>
    <col min="15105" max="15105" width="31.5703125" style="10" customWidth="1"/>
    <col min="15106" max="15106" width="13.85546875" style="10" customWidth="1"/>
    <col min="15107" max="15107" width="19.140625" style="10" customWidth="1"/>
    <col min="15108" max="15108" width="17.5703125" style="10" customWidth="1"/>
    <col min="15109" max="15109" width="14.7109375" style="10" customWidth="1"/>
    <col min="15110" max="15359" width="8.140625" style="10" customWidth="1"/>
    <col min="15360" max="15360" width="8.7109375" style="10" customWidth="1"/>
    <col min="15361" max="15361" width="31.5703125" style="10" customWidth="1"/>
    <col min="15362" max="15362" width="13.85546875" style="10" customWidth="1"/>
    <col min="15363" max="15363" width="19.140625" style="10" customWidth="1"/>
    <col min="15364" max="15364" width="17.5703125" style="10" customWidth="1"/>
    <col min="15365" max="15365" width="14.7109375" style="10" customWidth="1"/>
    <col min="15366" max="15615" width="8.140625" style="10" customWidth="1"/>
    <col min="15616" max="15616" width="8.7109375" style="10" customWidth="1"/>
    <col min="15617" max="15617" width="31.5703125" style="10" customWidth="1"/>
    <col min="15618" max="15618" width="13.85546875" style="10" customWidth="1"/>
    <col min="15619" max="15619" width="19.140625" style="10" customWidth="1"/>
    <col min="15620" max="15620" width="17.5703125" style="10" customWidth="1"/>
    <col min="15621" max="15621" width="14.7109375" style="10" customWidth="1"/>
    <col min="15622" max="15871" width="8.140625" style="10" customWidth="1"/>
    <col min="15872" max="15872" width="8.7109375" style="10" customWidth="1"/>
    <col min="15873" max="15873" width="31.5703125" style="10" customWidth="1"/>
    <col min="15874" max="15874" width="13.85546875" style="10" customWidth="1"/>
    <col min="15875" max="15875" width="19.140625" style="10" customWidth="1"/>
    <col min="15876" max="15876" width="17.5703125" style="10" customWidth="1"/>
    <col min="15877" max="15877" width="14.7109375" style="10" customWidth="1"/>
    <col min="15878" max="16127" width="8.140625" style="10" customWidth="1"/>
    <col min="16128" max="16128" width="8.7109375" style="10" customWidth="1"/>
    <col min="16129" max="16129" width="31.5703125" style="10" customWidth="1"/>
    <col min="16130" max="16130" width="13.85546875" style="10" customWidth="1"/>
    <col min="16131" max="16131" width="19.140625" style="10" customWidth="1"/>
    <col min="16132" max="16132" width="17.5703125" style="10" customWidth="1"/>
    <col min="16133" max="16133" width="14.7109375" style="10" customWidth="1"/>
    <col min="16134" max="16384" width="8.140625" style="10" customWidth="1"/>
  </cols>
  <sheetData>
    <row r="1" spans="1:5" s="135" customFormat="1" ht="23.25" customHeight="1" x14ac:dyDescent="0.25">
      <c r="A1" s="210"/>
      <c r="B1" s="210"/>
      <c r="C1" s="210"/>
      <c r="D1" s="210"/>
      <c r="E1" s="210"/>
    </row>
    <row r="2" spans="1:5" s="135" customFormat="1" x14ac:dyDescent="0.25">
      <c r="A2" s="210" t="s">
        <v>252</v>
      </c>
      <c r="B2" s="210"/>
      <c r="C2" s="210"/>
      <c r="D2" s="210"/>
      <c r="E2" s="210"/>
    </row>
    <row r="3" spans="1:5" s="135" customFormat="1" ht="15.75" customHeight="1" x14ac:dyDescent="0.25">
      <c r="B3" s="210" t="s">
        <v>322</v>
      </c>
      <c r="C3" s="210"/>
      <c r="D3" s="210"/>
      <c r="E3" s="210"/>
    </row>
    <row r="4" spans="1:5" s="135" customFormat="1" x14ac:dyDescent="0.25">
      <c r="A4" s="212" t="s">
        <v>253</v>
      </c>
      <c r="B4" s="212"/>
      <c r="C4" s="212"/>
      <c r="D4" s="212"/>
      <c r="E4" s="212"/>
    </row>
    <row r="5" spans="1:5" s="135" customFormat="1" x14ac:dyDescent="0.25">
      <c r="A5" s="212" t="s">
        <v>254</v>
      </c>
      <c r="B5" s="212"/>
      <c r="C5" s="212"/>
      <c r="D5" s="212"/>
      <c r="E5" s="212"/>
    </row>
    <row r="6" spans="1:5" s="135" customFormat="1" ht="26.25" customHeight="1" x14ac:dyDescent="0.25">
      <c r="A6" s="210" t="s">
        <v>255</v>
      </c>
      <c r="B6" s="210"/>
      <c r="C6" s="210"/>
      <c r="D6" s="210"/>
      <c r="E6" s="135" t="s">
        <v>334</v>
      </c>
    </row>
    <row r="7" spans="1:5" s="135" customFormat="1" x14ac:dyDescent="0.25">
      <c r="A7" s="210"/>
      <c r="B7" s="210"/>
      <c r="C7" s="210"/>
      <c r="D7" s="210"/>
      <c r="E7" s="210"/>
    </row>
    <row r="8" spans="1:5" s="135" customFormat="1" ht="28.5" customHeight="1" x14ac:dyDescent="0.25">
      <c r="A8" s="211" t="s">
        <v>323</v>
      </c>
      <c r="B8" s="211"/>
      <c r="C8" s="211"/>
      <c r="D8" s="211"/>
      <c r="E8" s="211"/>
    </row>
    <row r="9" spans="1:5" s="135" customFormat="1" ht="29.25" customHeight="1" x14ac:dyDescent="0.25">
      <c r="A9" s="211" t="s">
        <v>257</v>
      </c>
      <c r="B9" s="211"/>
      <c r="C9" s="211"/>
      <c r="D9" s="211"/>
      <c r="E9" s="211"/>
    </row>
    <row r="10" spans="1:5" s="135" customFormat="1" ht="30" customHeight="1" x14ac:dyDescent="0.25">
      <c r="A10" s="211" t="s">
        <v>258</v>
      </c>
      <c r="B10" s="211"/>
      <c r="C10" s="211"/>
      <c r="D10" s="211"/>
      <c r="E10" s="211"/>
    </row>
    <row r="11" spans="1:5" s="135" customFormat="1" ht="30" customHeight="1" x14ac:dyDescent="0.25">
      <c r="A11" s="211" t="s">
        <v>259</v>
      </c>
      <c r="B11" s="211"/>
      <c r="C11" s="211"/>
      <c r="D11" s="211"/>
      <c r="E11" s="211"/>
    </row>
    <row r="12" spans="1:5" s="135" customFormat="1" ht="29.25" customHeight="1" x14ac:dyDescent="0.25">
      <c r="A12" s="211" t="s">
        <v>260</v>
      </c>
      <c r="B12" s="211"/>
      <c r="C12" s="211"/>
      <c r="D12" s="211"/>
      <c r="E12" s="211"/>
    </row>
    <row r="13" spans="1:5" s="135" customFormat="1" ht="28.5" customHeight="1" x14ac:dyDescent="0.25">
      <c r="A13" s="211" t="s">
        <v>261</v>
      </c>
      <c r="B13" s="211"/>
      <c r="C13" s="211"/>
      <c r="D13" s="211"/>
      <c r="E13" s="211"/>
    </row>
    <row r="14" spans="1:5" s="135" customFormat="1" ht="15.75" customHeight="1" x14ac:dyDescent="0.25">
      <c r="A14" s="210"/>
      <c r="B14" s="210"/>
      <c r="C14" s="210"/>
      <c r="D14" s="210"/>
      <c r="E14" s="210"/>
    </row>
    <row r="15" spans="1:5" s="135" customFormat="1" ht="135" x14ac:dyDescent="0.25">
      <c r="A15" s="136" t="s">
        <v>2</v>
      </c>
      <c r="B15" s="137" t="s">
        <v>263</v>
      </c>
      <c r="C15" s="137" t="s">
        <v>0</v>
      </c>
      <c r="D15" s="137" t="s">
        <v>262</v>
      </c>
      <c r="E15" s="137" t="s">
        <v>1</v>
      </c>
    </row>
    <row r="16" spans="1:5" s="135" customFormat="1" x14ac:dyDescent="0.25">
      <c r="A16" s="146" t="s">
        <v>8</v>
      </c>
      <c r="B16" s="139"/>
      <c r="C16" s="139"/>
      <c r="D16" s="139"/>
      <c r="E16" s="139"/>
    </row>
    <row r="17" spans="1:5" s="135" customFormat="1" x14ac:dyDescent="0.25">
      <c r="A17" s="136" t="s">
        <v>54</v>
      </c>
      <c r="B17" s="140" t="s">
        <v>21</v>
      </c>
      <c r="C17" s="140" t="s">
        <v>11</v>
      </c>
      <c r="D17" s="140">
        <v>0.13</v>
      </c>
      <c r="E17" s="140">
        <v>4637.41</v>
      </c>
    </row>
    <row r="18" spans="1:5" s="135" customFormat="1" ht="28.5" x14ac:dyDescent="0.25">
      <c r="A18" s="146" t="s">
        <v>264</v>
      </c>
      <c r="B18" s="139"/>
      <c r="C18" s="139"/>
      <c r="D18" s="139"/>
      <c r="E18" s="139"/>
    </row>
    <row r="19" spans="1:5" s="135" customFormat="1" x14ac:dyDescent="0.25">
      <c r="A19" s="136" t="s">
        <v>335</v>
      </c>
      <c r="B19" s="140" t="s">
        <v>22</v>
      </c>
      <c r="C19" s="140" t="s">
        <v>12</v>
      </c>
      <c r="D19" s="140">
        <f>E19</f>
        <v>489.28</v>
      </c>
      <c r="E19" s="140">
        <v>489.28</v>
      </c>
    </row>
    <row r="20" spans="1:5" s="135" customFormat="1" x14ac:dyDescent="0.25">
      <c r="A20" s="136" t="s">
        <v>336</v>
      </c>
      <c r="B20" s="140" t="s">
        <v>22</v>
      </c>
      <c r="C20" s="140" t="s">
        <v>12</v>
      </c>
      <c r="D20" s="140">
        <f t="shared" ref="D20:D31" si="0">E20</f>
        <v>15085.8</v>
      </c>
      <c r="E20" s="140">
        <v>15085.8</v>
      </c>
    </row>
    <row r="21" spans="1:5" s="135" customFormat="1" ht="30" x14ac:dyDescent="0.25">
      <c r="A21" s="136" t="s">
        <v>171</v>
      </c>
      <c r="B21" s="140" t="s">
        <v>22</v>
      </c>
      <c r="C21" s="140" t="s">
        <v>86</v>
      </c>
      <c r="D21" s="140">
        <f t="shared" si="0"/>
        <v>1498.85</v>
      </c>
      <c r="E21" s="140">
        <v>1498.85</v>
      </c>
    </row>
    <row r="22" spans="1:5" s="135" customFormat="1" ht="30" x14ac:dyDescent="0.25">
      <c r="A22" s="136" t="s">
        <v>337</v>
      </c>
      <c r="B22" s="140" t="s">
        <v>22</v>
      </c>
      <c r="C22" s="140" t="s">
        <v>86</v>
      </c>
      <c r="D22" s="140">
        <f t="shared" si="0"/>
        <v>1335.38</v>
      </c>
      <c r="E22" s="140">
        <v>1335.38</v>
      </c>
    </row>
    <row r="23" spans="1:5" s="135" customFormat="1" x14ac:dyDescent="0.25">
      <c r="A23" s="136" t="s">
        <v>338</v>
      </c>
      <c r="B23" s="140">
        <v>1</v>
      </c>
      <c r="C23" s="140" t="s">
        <v>13</v>
      </c>
      <c r="D23" s="140">
        <f t="shared" si="0"/>
        <v>708.74</v>
      </c>
      <c r="E23" s="140">
        <v>708.74</v>
      </c>
    </row>
    <row r="24" spans="1:5" s="135" customFormat="1" x14ac:dyDescent="0.25">
      <c r="A24" s="136" t="s">
        <v>339</v>
      </c>
      <c r="B24" s="140" t="s">
        <v>22</v>
      </c>
      <c r="C24" s="140" t="s">
        <v>13</v>
      </c>
      <c r="D24" s="140">
        <f t="shared" si="0"/>
        <v>2992.97</v>
      </c>
      <c r="E24" s="140">
        <v>2992.97</v>
      </c>
    </row>
    <row r="25" spans="1:5" s="135" customFormat="1" x14ac:dyDescent="0.25">
      <c r="A25" s="136" t="s">
        <v>340</v>
      </c>
      <c r="B25" s="140">
        <v>1</v>
      </c>
      <c r="C25" s="140" t="s">
        <v>13</v>
      </c>
      <c r="D25" s="140">
        <f t="shared" si="0"/>
        <v>4737.45</v>
      </c>
      <c r="E25" s="140">
        <v>4737.45</v>
      </c>
    </row>
    <row r="26" spans="1:5" s="135" customFormat="1" x14ac:dyDescent="0.25">
      <c r="A26" s="136" t="s">
        <v>267</v>
      </c>
      <c r="B26" s="140" t="s">
        <v>248</v>
      </c>
      <c r="C26" s="140" t="s">
        <v>12</v>
      </c>
      <c r="D26" s="140">
        <f t="shared" si="0"/>
        <v>135555.12</v>
      </c>
      <c r="E26" s="140">
        <v>135555.12</v>
      </c>
    </row>
    <row r="27" spans="1:5" s="135" customFormat="1" x14ac:dyDescent="0.25">
      <c r="A27" s="136" t="s">
        <v>268</v>
      </c>
      <c r="B27" s="140" t="s">
        <v>248</v>
      </c>
      <c r="C27" s="140" t="s">
        <v>12</v>
      </c>
      <c r="D27" s="140">
        <f t="shared" si="0"/>
        <v>2912.69</v>
      </c>
      <c r="E27" s="140">
        <v>2912.69</v>
      </c>
    </row>
    <row r="28" spans="1:5" s="135" customFormat="1" ht="28.5" x14ac:dyDescent="0.25">
      <c r="A28" s="146" t="s">
        <v>95</v>
      </c>
      <c r="B28" s="139"/>
      <c r="C28" s="139"/>
      <c r="D28" s="140"/>
      <c r="E28" s="139"/>
    </row>
    <row r="29" spans="1:5" s="135" customFormat="1" ht="30" x14ac:dyDescent="0.25">
      <c r="A29" s="136" t="s">
        <v>175</v>
      </c>
      <c r="B29" s="140" t="s">
        <v>22</v>
      </c>
      <c r="C29" s="140" t="s">
        <v>11</v>
      </c>
      <c r="D29" s="140">
        <f t="shared" si="0"/>
        <v>53170.75</v>
      </c>
      <c r="E29" s="140">
        <v>53170.75</v>
      </c>
    </row>
    <row r="30" spans="1:5" s="135" customFormat="1" x14ac:dyDescent="0.25">
      <c r="A30" s="146" t="s">
        <v>176</v>
      </c>
      <c r="B30" s="139"/>
      <c r="C30" s="139"/>
      <c r="D30" s="140"/>
      <c r="E30" s="139"/>
    </row>
    <row r="31" spans="1:5" s="135" customFormat="1" x14ac:dyDescent="0.25">
      <c r="A31" s="136" t="s">
        <v>177</v>
      </c>
      <c r="B31" s="140" t="s">
        <v>247</v>
      </c>
      <c r="C31" s="140" t="s">
        <v>273</v>
      </c>
      <c r="D31" s="140">
        <f t="shared" si="0"/>
        <v>9350</v>
      </c>
      <c r="E31" s="140">
        <v>9350</v>
      </c>
    </row>
    <row r="32" spans="1:5" s="135" customFormat="1" ht="28.5" x14ac:dyDescent="0.25">
      <c r="A32" s="146" t="s">
        <v>274</v>
      </c>
      <c r="B32" s="139"/>
      <c r="C32" s="139"/>
      <c r="D32" s="139"/>
      <c r="E32" s="139"/>
    </row>
    <row r="33" spans="1:5" s="135" customFormat="1" x14ac:dyDescent="0.25">
      <c r="A33" s="136" t="s">
        <v>341</v>
      </c>
      <c r="B33" s="140">
        <v>1</v>
      </c>
      <c r="C33" s="140" t="s">
        <v>13</v>
      </c>
      <c r="D33" s="140">
        <f>E33/B33</f>
        <v>2451.2800000000002</v>
      </c>
      <c r="E33" s="140">
        <v>2451.2800000000002</v>
      </c>
    </row>
    <row r="34" spans="1:5" s="135" customFormat="1" x14ac:dyDescent="0.25">
      <c r="A34" s="136" t="s">
        <v>123</v>
      </c>
      <c r="B34" s="140">
        <v>1</v>
      </c>
      <c r="C34" s="140" t="s">
        <v>13</v>
      </c>
      <c r="D34" s="140">
        <f t="shared" ref="D34:D70" si="1">E34/B34</f>
        <v>2778.6</v>
      </c>
      <c r="E34" s="140">
        <v>2778.6</v>
      </c>
    </row>
    <row r="35" spans="1:5" s="135" customFormat="1" x14ac:dyDescent="0.25">
      <c r="A35" s="136" t="s">
        <v>342</v>
      </c>
      <c r="B35" s="140">
        <v>1</v>
      </c>
      <c r="C35" s="140" t="s">
        <v>15</v>
      </c>
      <c r="D35" s="140">
        <f t="shared" si="1"/>
        <v>724.61</v>
      </c>
      <c r="E35" s="140">
        <v>724.61</v>
      </c>
    </row>
    <row r="36" spans="1:5" s="135" customFormat="1" ht="30" x14ac:dyDescent="0.25">
      <c r="A36" s="136" t="s">
        <v>343</v>
      </c>
      <c r="B36" s="140" t="s">
        <v>22</v>
      </c>
      <c r="C36" s="140" t="s">
        <v>16</v>
      </c>
      <c r="D36" s="140">
        <f>E36</f>
        <v>2399.08</v>
      </c>
      <c r="E36" s="140">
        <v>2399.08</v>
      </c>
    </row>
    <row r="37" spans="1:5" s="135" customFormat="1" ht="30" x14ac:dyDescent="0.25">
      <c r="A37" s="136" t="s">
        <v>344</v>
      </c>
      <c r="B37" s="140">
        <v>0.01</v>
      </c>
      <c r="C37" s="140" t="s">
        <v>17</v>
      </c>
      <c r="D37" s="140">
        <f t="shared" si="1"/>
        <v>30407</v>
      </c>
      <c r="E37" s="140">
        <v>304.07</v>
      </c>
    </row>
    <row r="38" spans="1:5" s="135" customFormat="1" ht="30" x14ac:dyDescent="0.25">
      <c r="A38" s="136" t="s">
        <v>345</v>
      </c>
      <c r="B38" s="140">
        <v>0.03</v>
      </c>
      <c r="C38" s="140" t="s">
        <v>15</v>
      </c>
      <c r="D38" s="140">
        <f t="shared" si="1"/>
        <v>73160.666666666672</v>
      </c>
      <c r="E38" s="140">
        <v>2194.8200000000002</v>
      </c>
    </row>
    <row r="39" spans="1:5" s="135" customFormat="1" x14ac:dyDescent="0.25">
      <c r="A39" s="136" t="s">
        <v>346</v>
      </c>
      <c r="B39" s="140">
        <v>0.01</v>
      </c>
      <c r="C39" s="140" t="s">
        <v>17</v>
      </c>
      <c r="D39" s="140">
        <f t="shared" si="1"/>
        <v>62865.999999999993</v>
      </c>
      <c r="E39" s="140">
        <v>628.66</v>
      </c>
    </row>
    <row r="40" spans="1:5" s="135" customFormat="1" x14ac:dyDescent="0.25">
      <c r="A40" s="136" t="s">
        <v>347</v>
      </c>
      <c r="B40" s="140">
        <v>6</v>
      </c>
      <c r="C40" s="140" t="s">
        <v>117</v>
      </c>
      <c r="D40" s="140">
        <f t="shared" si="1"/>
        <v>100.565</v>
      </c>
      <c r="E40" s="140">
        <v>603.39</v>
      </c>
    </row>
    <row r="41" spans="1:5" s="135" customFormat="1" x14ac:dyDescent="0.25">
      <c r="A41" s="136" t="s">
        <v>58</v>
      </c>
      <c r="B41" s="140">
        <v>1</v>
      </c>
      <c r="C41" s="140" t="s">
        <v>14</v>
      </c>
      <c r="D41" s="140">
        <f t="shared" si="1"/>
        <v>1012.36</v>
      </c>
      <c r="E41" s="140">
        <v>1012.36</v>
      </c>
    </row>
    <row r="42" spans="1:5" s="135" customFormat="1" x14ac:dyDescent="0.25">
      <c r="A42" s="136" t="s">
        <v>348</v>
      </c>
      <c r="B42" s="140">
        <v>0.17</v>
      </c>
      <c r="C42" s="140" t="s">
        <v>16</v>
      </c>
      <c r="D42" s="140">
        <f t="shared" si="1"/>
        <v>1813.705882352941</v>
      </c>
      <c r="E42" s="140">
        <v>308.33</v>
      </c>
    </row>
    <row r="43" spans="1:5" s="135" customFormat="1" x14ac:dyDescent="0.25">
      <c r="A43" s="136" t="s">
        <v>180</v>
      </c>
      <c r="B43" s="140">
        <v>2</v>
      </c>
      <c r="C43" s="140" t="s">
        <v>181</v>
      </c>
      <c r="D43" s="140">
        <f t="shared" si="1"/>
        <v>1112.47</v>
      </c>
      <c r="E43" s="140">
        <v>2224.94</v>
      </c>
    </row>
    <row r="44" spans="1:5" s="135" customFormat="1" x14ac:dyDescent="0.25">
      <c r="A44" s="136" t="s">
        <v>76</v>
      </c>
      <c r="B44" s="140">
        <v>0.04</v>
      </c>
      <c r="C44" s="140" t="s">
        <v>77</v>
      </c>
      <c r="D44" s="140">
        <f t="shared" si="1"/>
        <v>29538</v>
      </c>
      <c r="E44" s="140">
        <v>1181.52</v>
      </c>
    </row>
    <row r="45" spans="1:5" s="135" customFormat="1" ht="30" x14ac:dyDescent="0.25">
      <c r="A45" s="136" t="s">
        <v>59</v>
      </c>
      <c r="B45" s="140">
        <v>1.06</v>
      </c>
      <c r="C45" s="140" t="s">
        <v>16</v>
      </c>
      <c r="D45" s="140">
        <f t="shared" si="1"/>
        <v>2028.1698113207547</v>
      </c>
      <c r="E45" s="140">
        <v>2149.86</v>
      </c>
    </row>
    <row r="46" spans="1:5" s="135" customFormat="1" ht="30" x14ac:dyDescent="0.25">
      <c r="A46" s="136" t="s">
        <v>182</v>
      </c>
      <c r="B46" s="140">
        <v>0.01</v>
      </c>
      <c r="C46" s="140" t="s">
        <v>17</v>
      </c>
      <c r="D46" s="140">
        <f t="shared" si="1"/>
        <v>30144</v>
      </c>
      <c r="E46" s="140">
        <v>301.44</v>
      </c>
    </row>
    <row r="47" spans="1:5" s="135" customFormat="1" x14ac:dyDescent="0.25">
      <c r="A47" s="136" t="s">
        <v>78</v>
      </c>
      <c r="B47" s="140">
        <v>0.98</v>
      </c>
      <c r="C47" s="140" t="s">
        <v>15</v>
      </c>
      <c r="D47" s="140">
        <f t="shared" si="1"/>
        <v>17779.367346938776</v>
      </c>
      <c r="E47" s="140">
        <v>17423.78</v>
      </c>
    </row>
    <row r="48" spans="1:5" s="135" customFormat="1" ht="30" x14ac:dyDescent="0.25">
      <c r="A48" s="136" t="s">
        <v>62</v>
      </c>
      <c r="B48" s="140">
        <v>7</v>
      </c>
      <c r="C48" s="140" t="s">
        <v>18</v>
      </c>
      <c r="D48" s="140">
        <f t="shared" si="1"/>
        <v>251.55142857142854</v>
      </c>
      <c r="E48" s="140">
        <v>1760.86</v>
      </c>
    </row>
    <row r="49" spans="1:5" s="135" customFormat="1" x14ac:dyDescent="0.25">
      <c r="A49" s="136" t="s">
        <v>349</v>
      </c>
      <c r="B49" s="140">
        <v>6</v>
      </c>
      <c r="C49" s="140" t="s">
        <v>117</v>
      </c>
      <c r="D49" s="140">
        <f t="shared" si="1"/>
        <v>80.59</v>
      </c>
      <c r="E49" s="140">
        <v>483.54</v>
      </c>
    </row>
    <row r="50" spans="1:5" s="135" customFormat="1" x14ac:dyDescent="0.25">
      <c r="A50" s="136" t="s">
        <v>279</v>
      </c>
      <c r="B50" s="140">
        <v>1</v>
      </c>
      <c r="C50" s="140" t="s">
        <v>13</v>
      </c>
      <c r="D50" s="140">
        <f t="shared" si="1"/>
        <v>7183.98</v>
      </c>
      <c r="E50" s="140">
        <v>7183.98</v>
      </c>
    </row>
    <row r="51" spans="1:5" s="135" customFormat="1" x14ac:dyDescent="0.25">
      <c r="A51" s="136" t="s">
        <v>120</v>
      </c>
      <c r="B51" s="140">
        <v>1</v>
      </c>
      <c r="C51" s="140" t="s">
        <v>14</v>
      </c>
      <c r="D51" s="140">
        <f>E51</f>
        <v>11647.16</v>
      </c>
      <c r="E51" s="140">
        <v>11647.16</v>
      </c>
    </row>
    <row r="52" spans="1:5" s="135" customFormat="1" ht="30" x14ac:dyDescent="0.25">
      <c r="A52" s="136" t="s">
        <v>184</v>
      </c>
      <c r="B52" s="140">
        <v>1</v>
      </c>
      <c r="C52" s="140" t="s">
        <v>19</v>
      </c>
      <c r="D52" s="140">
        <f t="shared" si="1"/>
        <v>868.12</v>
      </c>
      <c r="E52" s="140">
        <v>868.12</v>
      </c>
    </row>
    <row r="53" spans="1:5" s="135" customFormat="1" ht="30" x14ac:dyDescent="0.25">
      <c r="A53" s="136" t="s">
        <v>282</v>
      </c>
      <c r="B53" s="140">
        <v>0.01</v>
      </c>
      <c r="C53" s="140" t="s">
        <v>19</v>
      </c>
      <c r="D53" s="140">
        <f t="shared" si="1"/>
        <v>30424</v>
      </c>
      <c r="E53" s="140">
        <v>304.24</v>
      </c>
    </row>
    <row r="54" spans="1:5" s="135" customFormat="1" x14ac:dyDescent="0.25">
      <c r="A54" s="136" t="s">
        <v>65</v>
      </c>
      <c r="B54" s="140">
        <v>33</v>
      </c>
      <c r="C54" s="140" t="s">
        <v>19</v>
      </c>
      <c r="D54" s="140">
        <f t="shared" si="1"/>
        <v>300.79878787878789</v>
      </c>
      <c r="E54" s="140">
        <v>9926.36</v>
      </c>
    </row>
    <row r="55" spans="1:5" s="135" customFormat="1" ht="30" x14ac:dyDescent="0.25">
      <c r="A55" s="136" t="s">
        <v>110</v>
      </c>
      <c r="B55" s="140">
        <v>1</v>
      </c>
      <c r="C55" s="140" t="s">
        <v>111</v>
      </c>
      <c r="D55" s="140">
        <f t="shared" si="1"/>
        <v>87.04</v>
      </c>
      <c r="E55" s="140">
        <v>87.04</v>
      </c>
    </row>
    <row r="56" spans="1:5" s="135" customFormat="1" ht="28.5" x14ac:dyDescent="0.25">
      <c r="A56" s="146" t="s">
        <v>284</v>
      </c>
      <c r="B56" s="139"/>
      <c r="C56" s="139"/>
      <c r="D56" s="140"/>
      <c r="E56" s="139"/>
    </row>
    <row r="57" spans="1:5" s="135" customFormat="1" ht="30" x14ac:dyDescent="0.25">
      <c r="A57" s="136" t="s">
        <v>343</v>
      </c>
      <c r="B57" s="140" t="s">
        <v>22</v>
      </c>
      <c r="C57" s="140" t="s">
        <v>16</v>
      </c>
      <c r="D57" s="140">
        <f>E57</f>
        <v>3293.08</v>
      </c>
      <c r="E57" s="140">
        <v>3293.08</v>
      </c>
    </row>
    <row r="58" spans="1:5" s="135" customFormat="1" x14ac:dyDescent="0.25">
      <c r="A58" s="136" t="s">
        <v>350</v>
      </c>
      <c r="B58" s="140" t="s">
        <v>22</v>
      </c>
      <c r="C58" s="140" t="s">
        <v>219</v>
      </c>
      <c r="D58" s="140">
        <f>E58</f>
        <v>582.45000000000005</v>
      </c>
      <c r="E58" s="140">
        <v>582.45000000000005</v>
      </c>
    </row>
    <row r="59" spans="1:5" s="135" customFormat="1" x14ac:dyDescent="0.25">
      <c r="A59" s="136" t="s">
        <v>85</v>
      </c>
      <c r="B59" s="140">
        <v>0.16</v>
      </c>
      <c r="C59" s="140" t="s">
        <v>17</v>
      </c>
      <c r="D59" s="140">
        <f t="shared" si="1"/>
        <v>4079.6875</v>
      </c>
      <c r="E59" s="140">
        <v>652.75</v>
      </c>
    </row>
    <row r="60" spans="1:5" s="135" customFormat="1" ht="30" x14ac:dyDescent="0.25">
      <c r="A60" s="136" t="s">
        <v>230</v>
      </c>
      <c r="B60" s="140">
        <v>2.48</v>
      </c>
      <c r="C60" s="140" t="s">
        <v>12</v>
      </c>
      <c r="D60" s="140">
        <f t="shared" si="1"/>
        <v>314.16532258064518</v>
      </c>
      <c r="E60" s="140">
        <v>779.13</v>
      </c>
    </row>
    <row r="61" spans="1:5" s="135" customFormat="1" x14ac:dyDescent="0.25">
      <c r="A61" s="136" t="s">
        <v>235</v>
      </c>
      <c r="B61" s="140">
        <v>0.04</v>
      </c>
      <c r="C61" s="140" t="s">
        <v>17</v>
      </c>
      <c r="D61" s="140">
        <f t="shared" si="1"/>
        <v>59356.75</v>
      </c>
      <c r="E61" s="140">
        <v>2374.27</v>
      </c>
    </row>
    <row r="62" spans="1:5" s="135" customFormat="1" x14ac:dyDescent="0.25">
      <c r="A62" s="136" t="s">
        <v>134</v>
      </c>
      <c r="B62" s="140">
        <v>0.01</v>
      </c>
      <c r="C62" s="140" t="s">
        <v>86</v>
      </c>
      <c r="D62" s="140">
        <f t="shared" si="1"/>
        <v>17374</v>
      </c>
      <c r="E62" s="140">
        <v>173.74</v>
      </c>
    </row>
    <row r="63" spans="1:5" s="135" customFormat="1" x14ac:dyDescent="0.25">
      <c r="A63" s="136" t="s">
        <v>351</v>
      </c>
      <c r="B63" s="140">
        <v>0.02</v>
      </c>
      <c r="C63" s="140" t="s">
        <v>352</v>
      </c>
      <c r="D63" s="140">
        <f t="shared" si="1"/>
        <v>128655.5</v>
      </c>
      <c r="E63" s="140">
        <v>2573.11</v>
      </c>
    </row>
    <row r="64" spans="1:5" s="135" customFormat="1" x14ac:dyDescent="0.25">
      <c r="A64" s="136" t="s">
        <v>191</v>
      </c>
      <c r="B64" s="140">
        <v>0.01</v>
      </c>
      <c r="C64" s="140" t="s">
        <v>77</v>
      </c>
      <c r="D64" s="140">
        <f t="shared" si="1"/>
        <v>28157.999999999996</v>
      </c>
      <c r="E64" s="140">
        <v>281.58</v>
      </c>
    </row>
    <row r="65" spans="1:5" s="135" customFormat="1" ht="30" x14ac:dyDescent="0.25">
      <c r="A65" s="136" t="s">
        <v>66</v>
      </c>
      <c r="B65" s="140">
        <v>1.68</v>
      </c>
      <c r="C65" s="140" t="s">
        <v>16</v>
      </c>
      <c r="D65" s="140">
        <f t="shared" si="1"/>
        <v>2025.4702380952381</v>
      </c>
      <c r="E65" s="140">
        <v>3402.79</v>
      </c>
    </row>
    <row r="66" spans="1:5" s="135" customFormat="1" ht="30" x14ac:dyDescent="0.25">
      <c r="A66" s="136" t="s">
        <v>192</v>
      </c>
      <c r="B66" s="140">
        <v>1.6830000000000001</v>
      </c>
      <c r="C66" s="140" t="s">
        <v>16</v>
      </c>
      <c r="D66" s="140">
        <f t="shared" si="1"/>
        <v>2007.9738562091502</v>
      </c>
      <c r="E66" s="140">
        <v>3379.42</v>
      </c>
    </row>
    <row r="67" spans="1:5" s="135" customFormat="1" x14ac:dyDescent="0.25">
      <c r="A67" s="136" t="s">
        <v>195</v>
      </c>
      <c r="B67" s="140">
        <v>11.2</v>
      </c>
      <c r="C67" s="140" t="s">
        <v>178</v>
      </c>
      <c r="D67" s="140">
        <f t="shared" si="1"/>
        <v>318.42857142857144</v>
      </c>
      <c r="E67" s="140">
        <v>3566.4</v>
      </c>
    </row>
    <row r="68" spans="1:5" s="135" customFormat="1" x14ac:dyDescent="0.25">
      <c r="A68" s="136" t="s">
        <v>197</v>
      </c>
      <c r="B68" s="140" t="s">
        <v>326</v>
      </c>
      <c r="C68" s="140" t="s">
        <v>16</v>
      </c>
      <c r="D68" s="140">
        <f>E68</f>
        <v>4755.66</v>
      </c>
      <c r="E68" s="140">
        <v>4755.66</v>
      </c>
    </row>
    <row r="69" spans="1:5" s="135" customFormat="1" ht="30" x14ac:dyDescent="0.25">
      <c r="A69" s="136" t="s">
        <v>198</v>
      </c>
      <c r="B69" s="140">
        <v>0.4</v>
      </c>
      <c r="C69" s="140" t="s">
        <v>16</v>
      </c>
      <c r="D69" s="140">
        <f t="shared" si="1"/>
        <v>1972.45</v>
      </c>
      <c r="E69" s="140">
        <v>788.98</v>
      </c>
    </row>
    <row r="70" spans="1:5" s="135" customFormat="1" x14ac:dyDescent="0.25">
      <c r="A70" s="136" t="s">
        <v>199</v>
      </c>
      <c r="B70" s="140">
        <v>0.06</v>
      </c>
      <c r="C70" s="140" t="s">
        <v>16</v>
      </c>
      <c r="D70" s="140">
        <f t="shared" si="1"/>
        <v>1970.6666666666667</v>
      </c>
      <c r="E70" s="140">
        <v>118.24</v>
      </c>
    </row>
    <row r="71" spans="1:5" s="135" customFormat="1" ht="28.5" x14ac:dyDescent="0.25">
      <c r="A71" s="146" t="s">
        <v>38</v>
      </c>
      <c r="B71" s="139"/>
      <c r="C71" s="139"/>
      <c r="D71" s="139"/>
      <c r="E71" s="139"/>
    </row>
    <row r="72" spans="1:5" s="135" customFormat="1" ht="30" x14ac:dyDescent="0.25">
      <c r="A72" s="136" t="s">
        <v>57</v>
      </c>
      <c r="B72" s="140" t="s">
        <v>247</v>
      </c>
      <c r="C72" s="140" t="s">
        <v>11</v>
      </c>
      <c r="D72" s="140">
        <f>E72</f>
        <v>8278.2000000000007</v>
      </c>
      <c r="E72" s="140">
        <v>8278.2000000000007</v>
      </c>
    </row>
    <row r="73" spans="1:5" s="135" customFormat="1" x14ac:dyDescent="0.25">
      <c r="A73" s="146" t="s">
        <v>81</v>
      </c>
      <c r="B73" s="139"/>
      <c r="C73" s="139"/>
      <c r="D73" s="140"/>
      <c r="E73" s="139"/>
    </row>
    <row r="74" spans="1:5" s="135" customFormat="1" x14ac:dyDescent="0.25">
      <c r="A74" s="136" t="s">
        <v>82</v>
      </c>
      <c r="B74" s="140" t="s">
        <v>247</v>
      </c>
      <c r="C74" s="140" t="s">
        <v>11</v>
      </c>
      <c r="D74" s="140">
        <f t="shared" ref="D74:D79" si="2">E74</f>
        <v>21600</v>
      </c>
      <c r="E74" s="140">
        <v>21600</v>
      </c>
    </row>
    <row r="75" spans="1:5" s="135" customFormat="1" ht="42.75" x14ac:dyDescent="0.25">
      <c r="A75" s="146" t="s">
        <v>353</v>
      </c>
      <c r="B75" s="139"/>
      <c r="C75" s="139"/>
      <c r="D75" s="140"/>
      <c r="E75" s="139"/>
    </row>
    <row r="76" spans="1:5" s="135" customFormat="1" x14ac:dyDescent="0.25">
      <c r="A76" s="136" t="s">
        <v>204</v>
      </c>
      <c r="B76" s="140" t="s">
        <v>22</v>
      </c>
      <c r="C76" s="140" t="s">
        <v>11</v>
      </c>
      <c r="D76" s="140">
        <f t="shared" si="2"/>
        <v>3315.74</v>
      </c>
      <c r="E76" s="140">
        <v>3315.74</v>
      </c>
    </row>
    <row r="77" spans="1:5" s="135" customFormat="1" ht="30" x14ac:dyDescent="0.25">
      <c r="A77" s="136" t="s">
        <v>354</v>
      </c>
      <c r="B77" s="140" t="s">
        <v>22</v>
      </c>
      <c r="C77" s="140" t="s">
        <v>11</v>
      </c>
      <c r="D77" s="140">
        <f t="shared" si="2"/>
        <v>1605.26</v>
      </c>
      <c r="E77" s="140">
        <v>1605.26</v>
      </c>
    </row>
    <row r="78" spans="1:5" s="135" customFormat="1" x14ac:dyDescent="0.25">
      <c r="A78" s="146" t="s">
        <v>313</v>
      </c>
      <c r="B78" s="139"/>
      <c r="C78" s="139"/>
      <c r="D78" s="140"/>
      <c r="E78" s="139"/>
    </row>
    <row r="79" spans="1:5" s="135" customFormat="1" x14ac:dyDescent="0.25">
      <c r="A79" s="136" t="s">
        <v>314</v>
      </c>
      <c r="B79" s="140" t="s">
        <v>326</v>
      </c>
      <c r="C79" s="140" t="s">
        <v>11</v>
      </c>
      <c r="D79" s="140">
        <f t="shared" si="2"/>
        <v>224924.7</v>
      </c>
      <c r="E79" s="140">
        <v>224924.7</v>
      </c>
    </row>
    <row r="80" spans="1:5" s="28" customFormat="1" x14ac:dyDescent="0.25">
      <c r="A80" s="138" t="s">
        <v>10</v>
      </c>
      <c r="B80" s="141"/>
      <c r="C80" s="141"/>
      <c r="D80" s="141"/>
      <c r="E80" s="141"/>
    </row>
    <row r="81" spans="1:5" s="28" customFormat="1" x14ac:dyDescent="0.25">
      <c r="A81" s="136" t="s">
        <v>71</v>
      </c>
      <c r="B81" s="140" t="s">
        <v>21</v>
      </c>
      <c r="C81" s="142" t="s">
        <v>11</v>
      </c>
      <c r="D81" s="140">
        <f>E81</f>
        <v>58786.797999999981</v>
      </c>
      <c r="E81" s="140">
        <f>SUM(E16:E79)*10%</f>
        <v>58786.797999999981</v>
      </c>
    </row>
    <row r="82" spans="1:5" s="135" customFormat="1" x14ac:dyDescent="0.25">
      <c r="A82" s="144" t="s">
        <v>24</v>
      </c>
      <c r="B82" s="143"/>
      <c r="C82" s="143"/>
      <c r="D82" s="143"/>
      <c r="E82" s="145">
        <f>SUM(E16:E81)</f>
        <v>646654.7779999997</v>
      </c>
    </row>
    <row r="83" spans="1:5" s="135" customFormat="1" x14ac:dyDescent="0.25">
      <c r="A83" s="210"/>
      <c r="B83" s="210"/>
      <c r="C83" s="210"/>
      <c r="D83" s="210"/>
      <c r="E83" s="210"/>
    </row>
    <row r="84" spans="1:5" s="135" customFormat="1" x14ac:dyDescent="0.25">
      <c r="A84" s="210"/>
      <c r="B84" s="210"/>
      <c r="C84" s="210"/>
      <c r="D84" s="210"/>
      <c r="E84" s="210"/>
    </row>
    <row r="85" spans="1:5" s="135" customFormat="1" ht="39.75" customHeight="1" x14ac:dyDescent="0.25">
      <c r="A85" s="211" t="s">
        <v>355</v>
      </c>
      <c r="B85" s="211"/>
      <c r="C85" s="211"/>
      <c r="D85" s="211"/>
      <c r="E85" s="211"/>
    </row>
    <row r="86" spans="1:5" s="135" customFormat="1" ht="27.75" customHeight="1" x14ac:dyDescent="0.25">
      <c r="A86" s="211" t="s">
        <v>317</v>
      </c>
      <c r="B86" s="211"/>
      <c r="C86" s="211"/>
      <c r="D86" s="211"/>
      <c r="E86" s="211"/>
    </row>
    <row r="87" spans="1:5" s="135" customFormat="1" ht="24" customHeight="1" x14ac:dyDescent="0.25">
      <c r="A87" s="211" t="s">
        <v>318</v>
      </c>
      <c r="B87" s="211"/>
      <c r="C87" s="211"/>
      <c r="D87" s="211"/>
      <c r="E87" s="211"/>
    </row>
    <row r="88" spans="1:5" s="135" customFormat="1" ht="30.75" customHeight="1" x14ac:dyDescent="0.25">
      <c r="A88" s="211" t="s">
        <v>319</v>
      </c>
      <c r="B88" s="211"/>
      <c r="C88" s="211"/>
      <c r="D88" s="211"/>
      <c r="E88" s="211"/>
    </row>
    <row r="89" spans="1:5" s="135" customFormat="1" x14ac:dyDescent="0.25">
      <c r="A89" s="210"/>
      <c r="B89" s="210"/>
      <c r="C89" s="210"/>
      <c r="D89" s="210"/>
      <c r="E89" s="210"/>
    </row>
    <row r="90" spans="1:5" s="135" customFormat="1" ht="24.75" customHeight="1" x14ac:dyDescent="0.25">
      <c r="B90" s="211"/>
      <c r="C90" s="211"/>
      <c r="D90" s="211"/>
      <c r="E90" s="211"/>
    </row>
    <row r="91" spans="1:5" s="135" customFormat="1" ht="18.75" customHeight="1" x14ac:dyDescent="0.25">
      <c r="A91" s="210" t="s">
        <v>320</v>
      </c>
      <c r="B91" s="210"/>
      <c r="C91" s="210"/>
      <c r="D91" s="210"/>
      <c r="E91" s="210"/>
    </row>
    <row r="92" spans="1:5" s="135" customFormat="1" ht="15.75" customHeight="1" x14ac:dyDescent="0.25">
      <c r="A92" s="210" t="s">
        <v>356</v>
      </c>
      <c r="B92" s="210"/>
      <c r="C92" s="210"/>
      <c r="D92" s="210"/>
      <c r="E92" s="210"/>
    </row>
    <row r="93" spans="1:5" s="135" customFormat="1" ht="10.5" customHeight="1" x14ac:dyDescent="0.25">
      <c r="B93" s="210"/>
      <c r="C93" s="210"/>
      <c r="D93" s="210" t="s">
        <v>26</v>
      </c>
      <c r="E93" s="210"/>
    </row>
    <row r="94" spans="1:5" s="135" customFormat="1" x14ac:dyDescent="0.25">
      <c r="A94" s="210"/>
      <c r="B94" s="210"/>
      <c r="C94" s="210"/>
      <c r="D94" s="210"/>
      <c r="E94" s="210"/>
    </row>
    <row r="95" spans="1:5" s="135" customFormat="1" x14ac:dyDescent="0.25">
      <c r="A95" s="210" t="s">
        <v>321</v>
      </c>
      <c r="B95" s="210"/>
      <c r="C95" s="210"/>
      <c r="D95" s="210"/>
      <c r="E95" s="210"/>
    </row>
    <row r="96" spans="1:5" s="135" customFormat="1" ht="10.5" customHeight="1" x14ac:dyDescent="0.25">
      <c r="B96" s="210"/>
      <c r="C96" s="210"/>
      <c r="D96" s="210" t="s">
        <v>26</v>
      </c>
      <c r="E96" s="210"/>
    </row>
    <row r="97" spans="1:5" s="135" customFormat="1" ht="11.25" customHeight="1" x14ac:dyDescent="0.25">
      <c r="A97" s="210"/>
      <c r="B97" s="210"/>
      <c r="C97" s="210"/>
      <c r="D97" s="210"/>
      <c r="E97" s="210"/>
    </row>
  </sheetData>
  <mergeCells count="31">
    <mergeCell ref="A1:E1"/>
    <mergeCell ref="A2:E2"/>
    <mergeCell ref="B3:E3"/>
    <mergeCell ref="A84:E84"/>
    <mergeCell ref="A85:E85"/>
    <mergeCell ref="A5:E5"/>
    <mergeCell ref="A4:E4"/>
    <mergeCell ref="A6:D6"/>
    <mergeCell ref="A7:E7"/>
    <mergeCell ref="A8:E8"/>
    <mergeCell ref="A9:E9"/>
    <mergeCell ref="A83:E83"/>
    <mergeCell ref="A10:E10"/>
    <mergeCell ref="A11:E11"/>
    <mergeCell ref="A12:E12"/>
    <mergeCell ref="A13:E13"/>
    <mergeCell ref="A14:E14"/>
    <mergeCell ref="A86:E86"/>
    <mergeCell ref="A87:E87"/>
    <mergeCell ref="A88:E88"/>
    <mergeCell ref="A97:E97"/>
    <mergeCell ref="B90:E90"/>
    <mergeCell ref="A91:E91"/>
    <mergeCell ref="A92:E92"/>
    <mergeCell ref="B93:C93"/>
    <mergeCell ref="D93:E93"/>
    <mergeCell ref="A94:E94"/>
    <mergeCell ref="A95:E95"/>
    <mergeCell ref="B96:C96"/>
    <mergeCell ref="D96:E96"/>
    <mergeCell ref="A89:E89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0"/>
  <sheetViews>
    <sheetView tabSelected="1" topLeftCell="A11" workbookViewId="0">
      <selection activeCell="A28" sqref="A28:XFD28"/>
    </sheetView>
  </sheetViews>
  <sheetFormatPr defaultColWidth="9.140625" defaultRowHeight="15" x14ac:dyDescent="0.25"/>
  <cols>
    <col min="1" max="1" width="12.5703125" style="87" customWidth="1"/>
    <col min="2" max="2" width="14.5703125" style="87" customWidth="1"/>
    <col min="3" max="3" width="19.5703125" style="87" customWidth="1"/>
    <col min="4" max="4" width="14.42578125" style="87" customWidth="1"/>
    <col min="5" max="5" width="18.28515625" style="87" customWidth="1"/>
    <col min="6" max="6" width="16.28515625" style="87" customWidth="1"/>
    <col min="7" max="7" width="9.140625" style="87"/>
    <col min="8" max="8" width="14.5703125" style="87" bestFit="1" customWidth="1"/>
    <col min="9" max="16384" width="9.140625" style="87"/>
  </cols>
  <sheetData>
    <row r="1" spans="1:19" s="58" customFormat="1" ht="35.25" customHeight="1" x14ac:dyDescent="0.3">
      <c r="A1" s="192" t="s">
        <v>386</v>
      </c>
      <c r="B1" s="192"/>
      <c r="C1" s="192"/>
      <c r="D1" s="192"/>
      <c r="E1" s="192"/>
      <c r="F1" s="192"/>
    </row>
    <row r="2" spans="1:19" s="58" customFormat="1" x14ac:dyDescent="0.25">
      <c r="A2" s="59"/>
      <c r="B2" s="59"/>
      <c r="C2" s="59"/>
      <c r="D2" s="59"/>
      <c r="E2" s="59"/>
      <c r="F2" s="59"/>
    </row>
    <row r="3" spans="1:19" s="58" customFormat="1" ht="19.5" customHeight="1" x14ac:dyDescent="0.25">
      <c r="A3" s="60" t="s">
        <v>387</v>
      </c>
      <c r="B3" s="60"/>
      <c r="C3" s="60"/>
      <c r="D3" s="60"/>
      <c r="E3" s="60"/>
      <c r="F3" s="61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</row>
    <row r="4" spans="1:19" s="58" customFormat="1" ht="19.5" customHeight="1" x14ac:dyDescent="0.25">
      <c r="A4" s="60"/>
      <c r="B4" s="60"/>
      <c r="C4" s="60"/>
      <c r="D4" s="60"/>
      <c r="E4" s="60"/>
      <c r="F4" s="61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  <c r="S4" s="62"/>
    </row>
    <row r="5" spans="1:19" s="58" customFormat="1" ht="36.75" customHeight="1" x14ac:dyDescent="0.25">
      <c r="A5" s="193" t="s">
        <v>144</v>
      </c>
      <c r="B5" s="193"/>
      <c r="C5" s="193"/>
      <c r="D5" s="193"/>
      <c r="E5" s="193"/>
      <c r="F5" s="19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</row>
    <row r="6" spans="1:19" s="72" customFormat="1" ht="27.75" customHeight="1" x14ac:dyDescent="0.25">
      <c r="A6" s="102" t="s">
        <v>145</v>
      </c>
      <c r="B6" s="102">
        <v>4</v>
      </c>
      <c r="C6" s="102" t="s">
        <v>146</v>
      </c>
      <c r="D6" s="131">
        <v>2972.2</v>
      </c>
      <c r="E6" s="102" t="s">
        <v>147</v>
      </c>
      <c r="F6" s="104">
        <v>1346.4</v>
      </c>
      <c r="G6" s="63"/>
      <c r="H6" s="65"/>
      <c r="I6" s="66"/>
      <c r="J6" s="67"/>
      <c r="K6" s="148"/>
      <c r="L6" s="69"/>
      <c r="M6" s="69"/>
      <c r="N6" s="69"/>
      <c r="O6" s="69"/>
      <c r="P6" s="70"/>
      <c r="Q6" s="194"/>
      <c r="R6" s="195"/>
      <c r="S6" s="71"/>
    </row>
    <row r="7" spans="1:19" s="74" customFormat="1" ht="32.25" customHeight="1" x14ac:dyDescent="0.25">
      <c r="A7" s="102" t="s">
        <v>148</v>
      </c>
      <c r="B7" s="102">
        <v>3</v>
      </c>
      <c r="C7" s="102" t="s">
        <v>149</v>
      </c>
      <c r="D7" s="131">
        <v>0</v>
      </c>
      <c r="E7" s="102" t="s">
        <v>150</v>
      </c>
      <c r="F7" s="104">
        <v>897.6</v>
      </c>
      <c r="G7" s="63"/>
      <c r="H7" s="65"/>
      <c r="I7" s="66"/>
      <c r="J7" s="67"/>
      <c r="K7" s="148"/>
      <c r="L7" s="69"/>
      <c r="M7" s="69"/>
      <c r="N7" s="69"/>
      <c r="O7" s="69"/>
      <c r="P7" s="70"/>
      <c r="Q7" s="194"/>
      <c r="R7" s="196"/>
      <c r="S7" s="73"/>
    </row>
    <row r="8" spans="1:19" s="74" customFormat="1" ht="45" customHeight="1" x14ac:dyDescent="0.25">
      <c r="A8" s="102" t="s">
        <v>151</v>
      </c>
      <c r="B8" s="102">
        <v>44</v>
      </c>
      <c r="C8" s="102" t="s">
        <v>152</v>
      </c>
      <c r="D8" s="104">
        <v>295.8</v>
      </c>
      <c r="E8" s="102" t="s">
        <v>153</v>
      </c>
      <c r="F8" s="104">
        <v>490.1</v>
      </c>
      <c r="G8" s="63"/>
      <c r="H8" s="65"/>
      <c r="I8" s="66"/>
      <c r="J8" s="67"/>
      <c r="K8" s="148"/>
      <c r="L8" s="69"/>
      <c r="M8" s="69"/>
      <c r="N8" s="69"/>
      <c r="O8" s="69"/>
      <c r="P8" s="70"/>
      <c r="Q8" s="194"/>
      <c r="R8" s="195"/>
      <c r="S8" s="73"/>
    </row>
    <row r="9" spans="1:19" s="74" customFormat="1" ht="33.75" customHeight="1" x14ac:dyDescent="0.25">
      <c r="A9" s="64"/>
      <c r="B9" s="67"/>
      <c r="C9" s="64"/>
      <c r="D9" s="75"/>
      <c r="E9" s="67"/>
      <c r="F9" s="76"/>
      <c r="G9" s="63"/>
      <c r="H9" s="65"/>
      <c r="I9" s="66"/>
      <c r="J9" s="67"/>
      <c r="K9" s="148"/>
      <c r="L9" s="69"/>
      <c r="M9" s="69"/>
      <c r="N9" s="69"/>
      <c r="O9" s="69"/>
      <c r="P9" s="63"/>
      <c r="Q9" s="148"/>
      <c r="R9" s="149"/>
      <c r="S9" s="63"/>
    </row>
    <row r="10" spans="1:19" s="80" customFormat="1" ht="15" customHeight="1" thickBot="1" x14ac:dyDescent="0.3">
      <c r="A10" s="78"/>
      <c r="B10" s="78"/>
      <c r="C10" s="78"/>
      <c r="D10" s="78"/>
      <c r="E10" s="78"/>
      <c r="F10" s="147"/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58"/>
      <c r="R10" s="58"/>
      <c r="S10" s="58"/>
    </row>
    <row r="11" spans="1:19" s="80" customFormat="1" ht="30" customHeight="1" x14ac:dyDescent="0.25">
      <c r="A11" s="189" t="s">
        <v>154</v>
      </c>
      <c r="B11" s="190"/>
      <c r="C11" s="190"/>
      <c r="D11" s="190"/>
      <c r="E11" s="191"/>
      <c r="F11" s="81" t="s">
        <v>155</v>
      </c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</row>
    <row r="12" spans="1:19" s="107" customFormat="1" ht="30" customHeight="1" x14ac:dyDescent="0.25">
      <c r="A12" s="197" t="s">
        <v>156</v>
      </c>
      <c r="B12" s="198"/>
      <c r="C12" s="198"/>
      <c r="D12" s="198"/>
      <c r="E12" s="199"/>
      <c r="F12" s="105">
        <v>-84190.644999999553</v>
      </c>
      <c r="G12" s="173"/>
    </row>
    <row r="13" spans="1:19" s="107" customFormat="1" ht="30" customHeight="1" x14ac:dyDescent="0.25">
      <c r="A13" s="197" t="s">
        <v>157</v>
      </c>
      <c r="B13" s="198"/>
      <c r="C13" s="198"/>
      <c r="D13" s="198"/>
      <c r="E13" s="199"/>
      <c r="F13" s="105">
        <v>136391.62</v>
      </c>
    </row>
    <row r="14" spans="1:19" s="107" customFormat="1" ht="30" customHeight="1" x14ac:dyDescent="0.25">
      <c r="A14" s="197" t="s">
        <v>158</v>
      </c>
      <c r="B14" s="198"/>
      <c r="C14" s="198"/>
      <c r="D14" s="198"/>
      <c r="E14" s="199"/>
      <c r="F14" s="108">
        <f>SUM(F15:F17)</f>
        <v>638492.27</v>
      </c>
    </row>
    <row r="15" spans="1:19" s="80" customFormat="1" ht="28.5" customHeight="1" x14ac:dyDescent="0.25">
      <c r="A15" s="200" t="s">
        <v>159</v>
      </c>
      <c r="B15" s="201"/>
      <c r="C15" s="201"/>
      <c r="D15" s="201"/>
      <c r="E15" s="202"/>
      <c r="F15" s="83">
        <v>635942.27</v>
      </c>
    </row>
    <row r="16" spans="1:19" s="80" customFormat="1" ht="24.75" hidden="1" customHeight="1" x14ac:dyDescent="0.25">
      <c r="A16" s="200" t="s">
        <v>160</v>
      </c>
      <c r="B16" s="201"/>
      <c r="C16" s="201"/>
      <c r="D16" s="201"/>
      <c r="E16" s="202"/>
      <c r="F16" s="83"/>
    </row>
    <row r="17" spans="1:19" s="80" customFormat="1" ht="30" customHeight="1" x14ac:dyDescent="0.25">
      <c r="A17" s="200" t="s">
        <v>161</v>
      </c>
      <c r="B17" s="201"/>
      <c r="C17" s="201"/>
      <c r="D17" s="201"/>
      <c r="E17" s="202"/>
      <c r="F17" s="83">
        <v>2550</v>
      </c>
    </row>
    <row r="18" spans="1:19" s="107" customFormat="1" ht="30" customHeight="1" x14ac:dyDescent="0.25">
      <c r="A18" s="197" t="s">
        <v>162</v>
      </c>
      <c r="B18" s="198"/>
      <c r="C18" s="198"/>
      <c r="D18" s="198"/>
      <c r="E18" s="199"/>
      <c r="F18" s="108">
        <f>SUM(F19:F21)</f>
        <v>694572.31</v>
      </c>
    </row>
    <row r="19" spans="1:19" s="80" customFormat="1" ht="30" customHeight="1" x14ac:dyDescent="0.25">
      <c r="A19" s="200" t="s">
        <v>159</v>
      </c>
      <c r="B19" s="201"/>
      <c r="C19" s="201"/>
      <c r="D19" s="201"/>
      <c r="E19" s="202"/>
      <c r="F19" s="83">
        <v>692022.31</v>
      </c>
    </row>
    <row r="20" spans="1:19" s="80" customFormat="1" ht="30" hidden="1" customHeight="1" x14ac:dyDescent="0.25">
      <c r="A20" s="200" t="s">
        <v>160</v>
      </c>
      <c r="B20" s="201"/>
      <c r="C20" s="201"/>
      <c r="D20" s="201"/>
      <c r="E20" s="202"/>
      <c r="F20" s="83"/>
    </row>
    <row r="21" spans="1:19" s="84" customFormat="1" ht="30" customHeight="1" x14ac:dyDescent="0.2">
      <c r="A21" s="200" t="s">
        <v>161</v>
      </c>
      <c r="B21" s="201"/>
      <c r="C21" s="201"/>
      <c r="D21" s="201"/>
      <c r="E21" s="202"/>
      <c r="F21" s="83">
        <v>2550</v>
      </c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80"/>
      <c r="S21" s="80"/>
    </row>
    <row r="22" spans="1:19" s="109" customFormat="1" ht="30" customHeight="1" x14ac:dyDescent="0.25">
      <c r="A22" s="197" t="s">
        <v>163</v>
      </c>
      <c r="B22" s="198"/>
      <c r="C22" s="198"/>
      <c r="D22" s="198"/>
      <c r="E22" s="199"/>
      <c r="F22" s="108">
        <f>F12+F18</f>
        <v>610381.6650000005</v>
      </c>
      <c r="G22" s="107"/>
      <c r="H22" s="107"/>
      <c r="I22" s="107"/>
      <c r="J22" s="107"/>
      <c r="K22" s="107"/>
      <c r="L22" s="107"/>
      <c r="M22" s="107"/>
      <c r="N22" s="107"/>
      <c r="O22" s="107"/>
      <c r="P22" s="107"/>
      <c r="Q22" s="107"/>
      <c r="R22" s="107"/>
      <c r="S22" s="107"/>
    </row>
    <row r="23" spans="1:19" s="109" customFormat="1" ht="30" customHeight="1" x14ac:dyDescent="0.25">
      <c r="A23" s="197" t="s">
        <v>164</v>
      </c>
      <c r="B23" s="198"/>
      <c r="C23" s="198"/>
      <c r="D23" s="198"/>
      <c r="E23" s="199"/>
      <c r="F23" s="108">
        <f>акт21!E91</f>
        <v>390295.08100000012</v>
      </c>
      <c r="G23" s="175"/>
      <c r="H23" s="107"/>
      <c r="I23" s="107"/>
      <c r="J23" s="107"/>
      <c r="K23" s="107"/>
      <c r="L23" s="107"/>
      <c r="M23" s="107"/>
      <c r="N23" s="107"/>
      <c r="O23" s="107"/>
      <c r="P23" s="107"/>
      <c r="Q23" s="107"/>
      <c r="R23" s="107"/>
      <c r="S23" s="107"/>
    </row>
    <row r="24" spans="1:19" s="109" customFormat="1" ht="30" customHeight="1" x14ac:dyDescent="0.25">
      <c r="A24" s="197" t="s">
        <v>333</v>
      </c>
      <c r="B24" s="198"/>
      <c r="C24" s="198"/>
      <c r="D24" s="198"/>
      <c r="E24" s="199"/>
      <c r="F24" s="108">
        <f>F22-F23</f>
        <v>220086.58400000038</v>
      </c>
      <c r="G24" s="107"/>
      <c r="H24" s="107"/>
      <c r="I24" s="107"/>
      <c r="J24" s="107"/>
      <c r="K24" s="107"/>
      <c r="L24" s="107"/>
      <c r="M24" s="107"/>
      <c r="N24" s="107"/>
      <c r="O24" s="107"/>
      <c r="P24" s="107"/>
      <c r="Q24" s="107"/>
      <c r="R24" s="107"/>
      <c r="S24" s="107"/>
    </row>
    <row r="25" spans="1:19" s="109" customFormat="1" ht="30" customHeight="1" x14ac:dyDescent="0.25">
      <c r="A25" s="197" t="s">
        <v>166</v>
      </c>
      <c r="B25" s="198"/>
      <c r="C25" s="198"/>
      <c r="D25" s="198"/>
      <c r="E25" s="199"/>
      <c r="F25" s="105">
        <f>F13+F14-F18</f>
        <v>80311.579999999958</v>
      </c>
      <c r="G25" s="107"/>
      <c r="H25" s="107"/>
      <c r="I25" s="107"/>
      <c r="J25" s="107"/>
      <c r="K25" s="107"/>
      <c r="L25" s="107"/>
      <c r="M25" s="107"/>
      <c r="N25" s="107"/>
      <c r="O25" s="107"/>
      <c r="P25" s="107"/>
      <c r="Q25" s="107"/>
      <c r="R25" s="107"/>
      <c r="S25" s="107"/>
    </row>
    <row r="26" spans="1:19" s="84" customFormat="1" ht="11.45" customHeight="1" x14ac:dyDescent="0.25">
      <c r="A26" s="85"/>
      <c r="B26" s="85"/>
      <c r="C26" s="85"/>
      <c r="D26" s="85"/>
      <c r="E26" s="85"/>
      <c r="F26" s="85"/>
    </row>
    <row r="27" spans="1:19" s="86" customFormat="1" ht="64.5" customHeight="1" x14ac:dyDescent="0.2">
      <c r="A27" s="203" t="s">
        <v>167</v>
      </c>
      <c r="B27" s="203"/>
      <c r="C27" s="203"/>
      <c r="D27" s="203"/>
    </row>
    <row r="28" spans="1:19" s="58" customFormat="1" ht="21.75" hidden="1" customHeight="1" x14ac:dyDescent="0.25">
      <c r="A28" s="204" t="s">
        <v>388</v>
      </c>
      <c r="B28" s="204"/>
      <c r="C28" s="204"/>
      <c r="D28" s="204"/>
    </row>
    <row r="29" spans="1:19" s="58" customFormat="1" ht="22.5" customHeight="1" x14ac:dyDescent="0.25">
      <c r="A29" s="203" t="s">
        <v>44</v>
      </c>
      <c r="B29" s="203"/>
      <c r="C29" s="203"/>
      <c r="D29" s="203"/>
    </row>
    <row r="30" spans="1:19" s="58" customFormat="1" ht="22.5" customHeight="1" x14ac:dyDescent="0.25">
      <c r="A30" s="203" t="s">
        <v>45</v>
      </c>
      <c r="B30" s="203"/>
      <c r="C30" s="203"/>
      <c r="D30" s="59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" right="0.7" top="0.75" bottom="0.75" header="0.3" footer="0.3"/>
  <pageSetup paperSize="9" scale="91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3"/>
  <sheetViews>
    <sheetView topLeftCell="A73" workbookViewId="0">
      <selection activeCell="F94" sqref="F94"/>
    </sheetView>
  </sheetViews>
  <sheetFormatPr defaultColWidth="8.140625" defaultRowHeight="15" x14ac:dyDescent="0.25"/>
  <cols>
    <col min="1" max="1" width="62.5703125" style="150" customWidth="1"/>
    <col min="2" max="5" width="16.140625" style="150" customWidth="1"/>
    <col min="6" max="6" width="9.42578125" style="150" bestFit="1" customWidth="1"/>
    <col min="7" max="255" width="8.140625" style="150"/>
    <col min="256" max="256" width="8.7109375" style="150" customWidth="1"/>
    <col min="257" max="257" width="31.5703125" style="150" customWidth="1"/>
    <col min="258" max="258" width="13.85546875" style="150" customWidth="1"/>
    <col min="259" max="259" width="19.140625" style="150" customWidth="1"/>
    <col min="260" max="260" width="17.5703125" style="150" customWidth="1"/>
    <col min="261" max="261" width="14.7109375" style="150" customWidth="1"/>
    <col min="262" max="511" width="8.140625" style="150"/>
    <col min="512" max="512" width="8.7109375" style="150" customWidth="1"/>
    <col min="513" max="513" width="31.5703125" style="150" customWidth="1"/>
    <col min="514" max="514" width="13.85546875" style="150" customWidth="1"/>
    <col min="515" max="515" width="19.140625" style="150" customWidth="1"/>
    <col min="516" max="516" width="17.5703125" style="150" customWidth="1"/>
    <col min="517" max="517" width="14.7109375" style="150" customWidth="1"/>
    <col min="518" max="767" width="8.140625" style="150"/>
    <col min="768" max="768" width="8.7109375" style="150" customWidth="1"/>
    <col min="769" max="769" width="31.5703125" style="150" customWidth="1"/>
    <col min="770" max="770" width="13.85546875" style="150" customWidth="1"/>
    <col min="771" max="771" width="19.140625" style="150" customWidth="1"/>
    <col min="772" max="772" width="17.5703125" style="150" customWidth="1"/>
    <col min="773" max="773" width="14.7109375" style="150" customWidth="1"/>
    <col min="774" max="1023" width="8.140625" style="150"/>
    <col min="1024" max="1024" width="8.7109375" style="150" customWidth="1"/>
    <col min="1025" max="1025" width="31.5703125" style="150" customWidth="1"/>
    <col min="1026" max="1026" width="13.85546875" style="150" customWidth="1"/>
    <col min="1027" max="1027" width="19.140625" style="150" customWidth="1"/>
    <col min="1028" max="1028" width="17.5703125" style="150" customWidth="1"/>
    <col min="1029" max="1029" width="14.7109375" style="150" customWidth="1"/>
    <col min="1030" max="1279" width="8.140625" style="150"/>
    <col min="1280" max="1280" width="8.7109375" style="150" customWidth="1"/>
    <col min="1281" max="1281" width="31.5703125" style="150" customWidth="1"/>
    <col min="1282" max="1282" width="13.85546875" style="150" customWidth="1"/>
    <col min="1283" max="1283" width="19.140625" style="150" customWidth="1"/>
    <col min="1284" max="1284" width="17.5703125" style="150" customWidth="1"/>
    <col min="1285" max="1285" width="14.7109375" style="150" customWidth="1"/>
    <col min="1286" max="1535" width="8.140625" style="150"/>
    <col min="1536" max="1536" width="8.7109375" style="150" customWidth="1"/>
    <col min="1537" max="1537" width="31.5703125" style="150" customWidth="1"/>
    <col min="1538" max="1538" width="13.85546875" style="150" customWidth="1"/>
    <col min="1539" max="1539" width="19.140625" style="150" customWidth="1"/>
    <col min="1540" max="1540" width="17.5703125" style="150" customWidth="1"/>
    <col min="1541" max="1541" width="14.7109375" style="150" customWidth="1"/>
    <col min="1542" max="1791" width="8.140625" style="150"/>
    <col min="1792" max="1792" width="8.7109375" style="150" customWidth="1"/>
    <col min="1793" max="1793" width="31.5703125" style="150" customWidth="1"/>
    <col min="1794" max="1794" width="13.85546875" style="150" customWidth="1"/>
    <col min="1795" max="1795" width="19.140625" style="150" customWidth="1"/>
    <col min="1796" max="1796" width="17.5703125" style="150" customWidth="1"/>
    <col min="1797" max="1797" width="14.7109375" style="150" customWidth="1"/>
    <col min="1798" max="2047" width="8.140625" style="150"/>
    <col min="2048" max="2048" width="8.7109375" style="150" customWidth="1"/>
    <col min="2049" max="2049" width="31.5703125" style="150" customWidth="1"/>
    <col min="2050" max="2050" width="13.85546875" style="150" customWidth="1"/>
    <col min="2051" max="2051" width="19.140625" style="150" customWidth="1"/>
    <col min="2052" max="2052" width="17.5703125" style="150" customWidth="1"/>
    <col min="2053" max="2053" width="14.7109375" style="150" customWidth="1"/>
    <col min="2054" max="2303" width="8.140625" style="150"/>
    <col min="2304" max="2304" width="8.7109375" style="150" customWidth="1"/>
    <col min="2305" max="2305" width="31.5703125" style="150" customWidth="1"/>
    <col min="2306" max="2306" width="13.85546875" style="150" customWidth="1"/>
    <col min="2307" max="2307" width="19.140625" style="150" customWidth="1"/>
    <col min="2308" max="2308" width="17.5703125" style="150" customWidth="1"/>
    <col min="2309" max="2309" width="14.7109375" style="150" customWidth="1"/>
    <col min="2310" max="2559" width="8.140625" style="150"/>
    <col min="2560" max="2560" width="8.7109375" style="150" customWidth="1"/>
    <col min="2561" max="2561" width="31.5703125" style="150" customWidth="1"/>
    <col min="2562" max="2562" width="13.85546875" style="150" customWidth="1"/>
    <col min="2563" max="2563" width="19.140625" style="150" customWidth="1"/>
    <col min="2564" max="2564" width="17.5703125" style="150" customWidth="1"/>
    <col min="2565" max="2565" width="14.7109375" style="150" customWidth="1"/>
    <col min="2566" max="2815" width="8.140625" style="150"/>
    <col min="2816" max="2816" width="8.7109375" style="150" customWidth="1"/>
    <col min="2817" max="2817" width="31.5703125" style="150" customWidth="1"/>
    <col min="2818" max="2818" width="13.85546875" style="150" customWidth="1"/>
    <col min="2819" max="2819" width="19.140625" style="150" customWidth="1"/>
    <col min="2820" max="2820" width="17.5703125" style="150" customWidth="1"/>
    <col min="2821" max="2821" width="14.7109375" style="150" customWidth="1"/>
    <col min="2822" max="3071" width="8.140625" style="150"/>
    <col min="3072" max="3072" width="8.7109375" style="150" customWidth="1"/>
    <col min="3073" max="3073" width="31.5703125" style="150" customWidth="1"/>
    <col min="3074" max="3074" width="13.85546875" style="150" customWidth="1"/>
    <col min="3075" max="3075" width="19.140625" style="150" customWidth="1"/>
    <col min="3076" max="3076" width="17.5703125" style="150" customWidth="1"/>
    <col min="3077" max="3077" width="14.7109375" style="150" customWidth="1"/>
    <col min="3078" max="3327" width="8.140625" style="150"/>
    <col min="3328" max="3328" width="8.7109375" style="150" customWidth="1"/>
    <col min="3329" max="3329" width="31.5703125" style="150" customWidth="1"/>
    <col min="3330" max="3330" width="13.85546875" style="150" customWidth="1"/>
    <col min="3331" max="3331" width="19.140625" style="150" customWidth="1"/>
    <col min="3332" max="3332" width="17.5703125" style="150" customWidth="1"/>
    <col min="3333" max="3333" width="14.7109375" style="150" customWidth="1"/>
    <col min="3334" max="3583" width="8.140625" style="150"/>
    <col min="3584" max="3584" width="8.7109375" style="150" customWidth="1"/>
    <col min="3585" max="3585" width="31.5703125" style="150" customWidth="1"/>
    <col min="3586" max="3586" width="13.85546875" style="150" customWidth="1"/>
    <col min="3587" max="3587" width="19.140625" style="150" customWidth="1"/>
    <col min="3588" max="3588" width="17.5703125" style="150" customWidth="1"/>
    <col min="3589" max="3589" width="14.7109375" style="150" customWidth="1"/>
    <col min="3590" max="3839" width="8.140625" style="150"/>
    <col min="3840" max="3840" width="8.7109375" style="150" customWidth="1"/>
    <col min="3841" max="3841" width="31.5703125" style="150" customWidth="1"/>
    <col min="3842" max="3842" width="13.85546875" style="150" customWidth="1"/>
    <col min="3843" max="3843" width="19.140625" style="150" customWidth="1"/>
    <col min="3844" max="3844" width="17.5703125" style="150" customWidth="1"/>
    <col min="3845" max="3845" width="14.7109375" style="150" customWidth="1"/>
    <col min="3846" max="4095" width="8.140625" style="150"/>
    <col min="4096" max="4096" width="8.7109375" style="150" customWidth="1"/>
    <col min="4097" max="4097" width="31.5703125" style="150" customWidth="1"/>
    <col min="4098" max="4098" width="13.85546875" style="150" customWidth="1"/>
    <col min="4099" max="4099" width="19.140625" style="150" customWidth="1"/>
    <col min="4100" max="4100" width="17.5703125" style="150" customWidth="1"/>
    <col min="4101" max="4101" width="14.7109375" style="150" customWidth="1"/>
    <col min="4102" max="4351" width="8.140625" style="150"/>
    <col min="4352" max="4352" width="8.7109375" style="150" customWidth="1"/>
    <col min="4353" max="4353" width="31.5703125" style="150" customWidth="1"/>
    <col min="4354" max="4354" width="13.85546875" style="150" customWidth="1"/>
    <col min="4355" max="4355" width="19.140625" style="150" customWidth="1"/>
    <col min="4356" max="4356" width="17.5703125" style="150" customWidth="1"/>
    <col min="4357" max="4357" width="14.7109375" style="150" customWidth="1"/>
    <col min="4358" max="4607" width="8.140625" style="150"/>
    <col min="4608" max="4608" width="8.7109375" style="150" customWidth="1"/>
    <col min="4609" max="4609" width="31.5703125" style="150" customWidth="1"/>
    <col min="4610" max="4610" width="13.85546875" style="150" customWidth="1"/>
    <col min="4611" max="4611" width="19.140625" style="150" customWidth="1"/>
    <col min="4612" max="4612" width="17.5703125" style="150" customWidth="1"/>
    <col min="4613" max="4613" width="14.7109375" style="150" customWidth="1"/>
    <col min="4614" max="4863" width="8.140625" style="150"/>
    <col min="4864" max="4864" width="8.7109375" style="150" customWidth="1"/>
    <col min="4865" max="4865" width="31.5703125" style="150" customWidth="1"/>
    <col min="4866" max="4866" width="13.85546875" style="150" customWidth="1"/>
    <col min="4867" max="4867" width="19.140625" style="150" customWidth="1"/>
    <col min="4868" max="4868" width="17.5703125" style="150" customWidth="1"/>
    <col min="4869" max="4869" width="14.7109375" style="150" customWidth="1"/>
    <col min="4870" max="5119" width="8.140625" style="150"/>
    <col min="5120" max="5120" width="8.7109375" style="150" customWidth="1"/>
    <col min="5121" max="5121" width="31.5703125" style="150" customWidth="1"/>
    <col min="5122" max="5122" width="13.85546875" style="150" customWidth="1"/>
    <col min="5123" max="5123" width="19.140625" style="150" customWidth="1"/>
    <col min="5124" max="5124" width="17.5703125" style="150" customWidth="1"/>
    <col min="5125" max="5125" width="14.7109375" style="150" customWidth="1"/>
    <col min="5126" max="5375" width="8.140625" style="150"/>
    <col min="5376" max="5376" width="8.7109375" style="150" customWidth="1"/>
    <col min="5377" max="5377" width="31.5703125" style="150" customWidth="1"/>
    <col min="5378" max="5378" width="13.85546875" style="150" customWidth="1"/>
    <col min="5379" max="5379" width="19.140625" style="150" customWidth="1"/>
    <col min="5380" max="5380" width="17.5703125" style="150" customWidth="1"/>
    <col min="5381" max="5381" width="14.7109375" style="150" customWidth="1"/>
    <col min="5382" max="5631" width="8.140625" style="150"/>
    <col min="5632" max="5632" width="8.7109375" style="150" customWidth="1"/>
    <col min="5633" max="5633" width="31.5703125" style="150" customWidth="1"/>
    <col min="5634" max="5634" width="13.85546875" style="150" customWidth="1"/>
    <col min="5635" max="5635" width="19.140625" style="150" customWidth="1"/>
    <col min="5636" max="5636" width="17.5703125" style="150" customWidth="1"/>
    <col min="5637" max="5637" width="14.7109375" style="150" customWidth="1"/>
    <col min="5638" max="5887" width="8.140625" style="150"/>
    <col min="5888" max="5888" width="8.7109375" style="150" customWidth="1"/>
    <col min="5889" max="5889" width="31.5703125" style="150" customWidth="1"/>
    <col min="5890" max="5890" width="13.85546875" style="150" customWidth="1"/>
    <col min="5891" max="5891" width="19.140625" style="150" customWidth="1"/>
    <col min="5892" max="5892" width="17.5703125" style="150" customWidth="1"/>
    <col min="5893" max="5893" width="14.7109375" style="150" customWidth="1"/>
    <col min="5894" max="6143" width="8.140625" style="150"/>
    <col min="6144" max="6144" width="8.7109375" style="150" customWidth="1"/>
    <col min="6145" max="6145" width="31.5703125" style="150" customWidth="1"/>
    <col min="6146" max="6146" width="13.85546875" style="150" customWidth="1"/>
    <col min="6147" max="6147" width="19.140625" style="150" customWidth="1"/>
    <col min="6148" max="6148" width="17.5703125" style="150" customWidth="1"/>
    <col min="6149" max="6149" width="14.7109375" style="150" customWidth="1"/>
    <col min="6150" max="6399" width="8.140625" style="150"/>
    <col min="6400" max="6400" width="8.7109375" style="150" customWidth="1"/>
    <col min="6401" max="6401" width="31.5703125" style="150" customWidth="1"/>
    <col min="6402" max="6402" width="13.85546875" style="150" customWidth="1"/>
    <col min="6403" max="6403" width="19.140625" style="150" customWidth="1"/>
    <col min="6404" max="6404" width="17.5703125" style="150" customWidth="1"/>
    <col min="6405" max="6405" width="14.7109375" style="150" customWidth="1"/>
    <col min="6406" max="6655" width="8.140625" style="150"/>
    <col min="6656" max="6656" width="8.7109375" style="150" customWidth="1"/>
    <col min="6657" max="6657" width="31.5703125" style="150" customWidth="1"/>
    <col min="6658" max="6658" width="13.85546875" style="150" customWidth="1"/>
    <col min="6659" max="6659" width="19.140625" style="150" customWidth="1"/>
    <col min="6660" max="6660" width="17.5703125" style="150" customWidth="1"/>
    <col min="6661" max="6661" width="14.7109375" style="150" customWidth="1"/>
    <col min="6662" max="6911" width="8.140625" style="150"/>
    <col min="6912" max="6912" width="8.7109375" style="150" customWidth="1"/>
    <col min="6913" max="6913" width="31.5703125" style="150" customWidth="1"/>
    <col min="6914" max="6914" width="13.85546875" style="150" customWidth="1"/>
    <col min="6915" max="6915" width="19.140625" style="150" customWidth="1"/>
    <col min="6916" max="6916" width="17.5703125" style="150" customWidth="1"/>
    <col min="6917" max="6917" width="14.7109375" style="150" customWidth="1"/>
    <col min="6918" max="7167" width="8.140625" style="150"/>
    <col min="7168" max="7168" width="8.7109375" style="150" customWidth="1"/>
    <col min="7169" max="7169" width="31.5703125" style="150" customWidth="1"/>
    <col min="7170" max="7170" width="13.85546875" style="150" customWidth="1"/>
    <col min="7171" max="7171" width="19.140625" style="150" customWidth="1"/>
    <col min="7172" max="7172" width="17.5703125" style="150" customWidth="1"/>
    <col min="7173" max="7173" width="14.7109375" style="150" customWidth="1"/>
    <col min="7174" max="7423" width="8.140625" style="150"/>
    <col min="7424" max="7424" width="8.7109375" style="150" customWidth="1"/>
    <col min="7425" max="7425" width="31.5703125" style="150" customWidth="1"/>
    <col min="7426" max="7426" width="13.85546875" style="150" customWidth="1"/>
    <col min="7427" max="7427" width="19.140625" style="150" customWidth="1"/>
    <col min="7428" max="7428" width="17.5703125" style="150" customWidth="1"/>
    <col min="7429" max="7429" width="14.7109375" style="150" customWidth="1"/>
    <col min="7430" max="7679" width="8.140625" style="150"/>
    <col min="7680" max="7680" width="8.7109375" style="150" customWidth="1"/>
    <col min="7681" max="7681" width="31.5703125" style="150" customWidth="1"/>
    <col min="7682" max="7682" width="13.85546875" style="150" customWidth="1"/>
    <col min="7683" max="7683" width="19.140625" style="150" customWidth="1"/>
    <col min="7684" max="7684" width="17.5703125" style="150" customWidth="1"/>
    <col min="7685" max="7685" width="14.7109375" style="150" customWidth="1"/>
    <col min="7686" max="7935" width="8.140625" style="150"/>
    <col min="7936" max="7936" width="8.7109375" style="150" customWidth="1"/>
    <col min="7937" max="7937" width="31.5703125" style="150" customWidth="1"/>
    <col min="7938" max="7938" width="13.85546875" style="150" customWidth="1"/>
    <col min="7939" max="7939" width="19.140625" style="150" customWidth="1"/>
    <col min="7940" max="7940" width="17.5703125" style="150" customWidth="1"/>
    <col min="7941" max="7941" width="14.7109375" style="150" customWidth="1"/>
    <col min="7942" max="8191" width="8.140625" style="150"/>
    <col min="8192" max="8192" width="8.7109375" style="150" customWidth="1"/>
    <col min="8193" max="8193" width="31.5703125" style="150" customWidth="1"/>
    <col min="8194" max="8194" width="13.85546875" style="150" customWidth="1"/>
    <col min="8195" max="8195" width="19.140625" style="150" customWidth="1"/>
    <col min="8196" max="8196" width="17.5703125" style="150" customWidth="1"/>
    <col min="8197" max="8197" width="14.7109375" style="150" customWidth="1"/>
    <col min="8198" max="8447" width="8.140625" style="150"/>
    <col min="8448" max="8448" width="8.7109375" style="150" customWidth="1"/>
    <col min="8449" max="8449" width="31.5703125" style="150" customWidth="1"/>
    <col min="8450" max="8450" width="13.85546875" style="150" customWidth="1"/>
    <col min="8451" max="8451" width="19.140625" style="150" customWidth="1"/>
    <col min="8452" max="8452" width="17.5703125" style="150" customWidth="1"/>
    <col min="8453" max="8453" width="14.7109375" style="150" customWidth="1"/>
    <col min="8454" max="8703" width="8.140625" style="150"/>
    <col min="8704" max="8704" width="8.7109375" style="150" customWidth="1"/>
    <col min="8705" max="8705" width="31.5703125" style="150" customWidth="1"/>
    <col min="8706" max="8706" width="13.85546875" style="150" customWidth="1"/>
    <col min="8707" max="8707" width="19.140625" style="150" customWidth="1"/>
    <col min="8708" max="8708" width="17.5703125" style="150" customWidth="1"/>
    <col min="8709" max="8709" width="14.7109375" style="150" customWidth="1"/>
    <col min="8710" max="8959" width="8.140625" style="150"/>
    <col min="8960" max="8960" width="8.7109375" style="150" customWidth="1"/>
    <col min="8961" max="8961" width="31.5703125" style="150" customWidth="1"/>
    <col min="8962" max="8962" width="13.85546875" style="150" customWidth="1"/>
    <col min="8963" max="8963" width="19.140625" style="150" customWidth="1"/>
    <col min="8964" max="8964" width="17.5703125" style="150" customWidth="1"/>
    <col min="8965" max="8965" width="14.7109375" style="150" customWidth="1"/>
    <col min="8966" max="9215" width="8.140625" style="150"/>
    <col min="9216" max="9216" width="8.7109375" style="150" customWidth="1"/>
    <col min="9217" max="9217" width="31.5703125" style="150" customWidth="1"/>
    <col min="9218" max="9218" width="13.85546875" style="150" customWidth="1"/>
    <col min="9219" max="9219" width="19.140625" style="150" customWidth="1"/>
    <col min="9220" max="9220" width="17.5703125" style="150" customWidth="1"/>
    <col min="9221" max="9221" width="14.7109375" style="150" customWidth="1"/>
    <col min="9222" max="9471" width="8.140625" style="150"/>
    <col min="9472" max="9472" width="8.7109375" style="150" customWidth="1"/>
    <col min="9473" max="9473" width="31.5703125" style="150" customWidth="1"/>
    <col min="9474" max="9474" width="13.85546875" style="150" customWidth="1"/>
    <col min="9475" max="9475" width="19.140625" style="150" customWidth="1"/>
    <col min="9476" max="9476" width="17.5703125" style="150" customWidth="1"/>
    <col min="9477" max="9477" width="14.7109375" style="150" customWidth="1"/>
    <col min="9478" max="9727" width="8.140625" style="150"/>
    <col min="9728" max="9728" width="8.7109375" style="150" customWidth="1"/>
    <col min="9729" max="9729" width="31.5703125" style="150" customWidth="1"/>
    <col min="9730" max="9730" width="13.85546875" style="150" customWidth="1"/>
    <col min="9731" max="9731" width="19.140625" style="150" customWidth="1"/>
    <col min="9732" max="9732" width="17.5703125" style="150" customWidth="1"/>
    <col min="9733" max="9733" width="14.7109375" style="150" customWidth="1"/>
    <col min="9734" max="9983" width="8.140625" style="150"/>
    <col min="9984" max="9984" width="8.7109375" style="150" customWidth="1"/>
    <col min="9985" max="9985" width="31.5703125" style="150" customWidth="1"/>
    <col min="9986" max="9986" width="13.85546875" style="150" customWidth="1"/>
    <col min="9987" max="9987" width="19.140625" style="150" customWidth="1"/>
    <col min="9988" max="9988" width="17.5703125" style="150" customWidth="1"/>
    <col min="9989" max="9989" width="14.7109375" style="150" customWidth="1"/>
    <col min="9990" max="10239" width="8.140625" style="150"/>
    <col min="10240" max="10240" width="8.7109375" style="150" customWidth="1"/>
    <col min="10241" max="10241" width="31.5703125" style="150" customWidth="1"/>
    <col min="10242" max="10242" width="13.85546875" style="150" customWidth="1"/>
    <col min="10243" max="10243" width="19.140625" style="150" customWidth="1"/>
    <col min="10244" max="10244" width="17.5703125" style="150" customWidth="1"/>
    <col min="10245" max="10245" width="14.7109375" style="150" customWidth="1"/>
    <col min="10246" max="10495" width="8.140625" style="150"/>
    <col min="10496" max="10496" width="8.7109375" style="150" customWidth="1"/>
    <col min="10497" max="10497" width="31.5703125" style="150" customWidth="1"/>
    <col min="10498" max="10498" width="13.85546875" style="150" customWidth="1"/>
    <col min="10499" max="10499" width="19.140625" style="150" customWidth="1"/>
    <col min="10500" max="10500" width="17.5703125" style="150" customWidth="1"/>
    <col min="10501" max="10501" width="14.7109375" style="150" customWidth="1"/>
    <col min="10502" max="10751" width="8.140625" style="150"/>
    <col min="10752" max="10752" width="8.7109375" style="150" customWidth="1"/>
    <col min="10753" max="10753" width="31.5703125" style="150" customWidth="1"/>
    <col min="10754" max="10754" width="13.85546875" style="150" customWidth="1"/>
    <col min="10755" max="10755" width="19.140625" style="150" customWidth="1"/>
    <col min="10756" max="10756" width="17.5703125" style="150" customWidth="1"/>
    <col min="10757" max="10757" width="14.7109375" style="150" customWidth="1"/>
    <col min="10758" max="11007" width="8.140625" style="150"/>
    <col min="11008" max="11008" width="8.7109375" style="150" customWidth="1"/>
    <col min="11009" max="11009" width="31.5703125" style="150" customWidth="1"/>
    <col min="11010" max="11010" width="13.85546875" style="150" customWidth="1"/>
    <col min="11011" max="11011" width="19.140625" style="150" customWidth="1"/>
    <col min="11012" max="11012" width="17.5703125" style="150" customWidth="1"/>
    <col min="11013" max="11013" width="14.7109375" style="150" customWidth="1"/>
    <col min="11014" max="11263" width="8.140625" style="150"/>
    <col min="11264" max="11264" width="8.7109375" style="150" customWidth="1"/>
    <col min="11265" max="11265" width="31.5703125" style="150" customWidth="1"/>
    <col min="11266" max="11266" width="13.85546875" style="150" customWidth="1"/>
    <col min="11267" max="11267" width="19.140625" style="150" customWidth="1"/>
    <col min="11268" max="11268" width="17.5703125" style="150" customWidth="1"/>
    <col min="11269" max="11269" width="14.7109375" style="150" customWidth="1"/>
    <col min="11270" max="11519" width="8.140625" style="150"/>
    <col min="11520" max="11520" width="8.7109375" style="150" customWidth="1"/>
    <col min="11521" max="11521" width="31.5703125" style="150" customWidth="1"/>
    <col min="11522" max="11522" width="13.85546875" style="150" customWidth="1"/>
    <col min="11523" max="11523" width="19.140625" style="150" customWidth="1"/>
    <col min="11524" max="11524" width="17.5703125" style="150" customWidth="1"/>
    <col min="11525" max="11525" width="14.7109375" style="150" customWidth="1"/>
    <col min="11526" max="11775" width="8.140625" style="150"/>
    <col min="11776" max="11776" width="8.7109375" style="150" customWidth="1"/>
    <col min="11777" max="11777" width="31.5703125" style="150" customWidth="1"/>
    <col min="11778" max="11778" width="13.85546875" style="150" customWidth="1"/>
    <col min="11779" max="11779" width="19.140625" style="150" customWidth="1"/>
    <col min="11780" max="11780" width="17.5703125" style="150" customWidth="1"/>
    <col min="11781" max="11781" width="14.7109375" style="150" customWidth="1"/>
    <col min="11782" max="12031" width="8.140625" style="150"/>
    <col min="12032" max="12032" width="8.7109375" style="150" customWidth="1"/>
    <col min="12033" max="12033" width="31.5703125" style="150" customWidth="1"/>
    <col min="12034" max="12034" width="13.85546875" style="150" customWidth="1"/>
    <col min="12035" max="12035" width="19.140625" style="150" customWidth="1"/>
    <col min="12036" max="12036" width="17.5703125" style="150" customWidth="1"/>
    <col min="12037" max="12037" width="14.7109375" style="150" customWidth="1"/>
    <col min="12038" max="12287" width="8.140625" style="150"/>
    <col min="12288" max="12288" width="8.7109375" style="150" customWidth="1"/>
    <col min="12289" max="12289" width="31.5703125" style="150" customWidth="1"/>
    <col min="12290" max="12290" width="13.85546875" style="150" customWidth="1"/>
    <col min="12291" max="12291" width="19.140625" style="150" customWidth="1"/>
    <col min="12292" max="12292" width="17.5703125" style="150" customWidth="1"/>
    <col min="12293" max="12293" width="14.7109375" style="150" customWidth="1"/>
    <col min="12294" max="12543" width="8.140625" style="150"/>
    <col min="12544" max="12544" width="8.7109375" style="150" customWidth="1"/>
    <col min="12545" max="12545" width="31.5703125" style="150" customWidth="1"/>
    <col min="12546" max="12546" width="13.85546875" style="150" customWidth="1"/>
    <col min="12547" max="12547" width="19.140625" style="150" customWidth="1"/>
    <col min="12548" max="12548" width="17.5703125" style="150" customWidth="1"/>
    <col min="12549" max="12549" width="14.7109375" style="150" customWidth="1"/>
    <col min="12550" max="12799" width="8.140625" style="150"/>
    <col min="12800" max="12800" width="8.7109375" style="150" customWidth="1"/>
    <col min="12801" max="12801" width="31.5703125" style="150" customWidth="1"/>
    <col min="12802" max="12802" width="13.85546875" style="150" customWidth="1"/>
    <col min="12803" max="12803" width="19.140625" style="150" customWidth="1"/>
    <col min="12804" max="12804" width="17.5703125" style="150" customWidth="1"/>
    <col min="12805" max="12805" width="14.7109375" style="150" customWidth="1"/>
    <col min="12806" max="13055" width="8.140625" style="150"/>
    <col min="13056" max="13056" width="8.7109375" style="150" customWidth="1"/>
    <col min="13057" max="13057" width="31.5703125" style="150" customWidth="1"/>
    <col min="13058" max="13058" width="13.85546875" style="150" customWidth="1"/>
    <col min="13059" max="13059" width="19.140625" style="150" customWidth="1"/>
    <col min="13060" max="13060" width="17.5703125" style="150" customWidth="1"/>
    <col min="13061" max="13061" width="14.7109375" style="150" customWidth="1"/>
    <col min="13062" max="13311" width="8.140625" style="150"/>
    <col min="13312" max="13312" width="8.7109375" style="150" customWidth="1"/>
    <col min="13313" max="13313" width="31.5703125" style="150" customWidth="1"/>
    <col min="13314" max="13314" width="13.85546875" style="150" customWidth="1"/>
    <col min="13315" max="13315" width="19.140625" style="150" customWidth="1"/>
    <col min="13316" max="13316" width="17.5703125" style="150" customWidth="1"/>
    <col min="13317" max="13317" width="14.7109375" style="150" customWidth="1"/>
    <col min="13318" max="13567" width="8.140625" style="150"/>
    <col min="13568" max="13568" width="8.7109375" style="150" customWidth="1"/>
    <col min="13569" max="13569" width="31.5703125" style="150" customWidth="1"/>
    <col min="13570" max="13570" width="13.85546875" style="150" customWidth="1"/>
    <col min="13571" max="13571" width="19.140625" style="150" customWidth="1"/>
    <col min="13572" max="13572" width="17.5703125" style="150" customWidth="1"/>
    <col min="13573" max="13573" width="14.7109375" style="150" customWidth="1"/>
    <col min="13574" max="13823" width="8.140625" style="150"/>
    <col min="13824" max="13824" width="8.7109375" style="150" customWidth="1"/>
    <col min="13825" max="13825" width="31.5703125" style="150" customWidth="1"/>
    <col min="13826" max="13826" width="13.85546875" style="150" customWidth="1"/>
    <col min="13827" max="13827" width="19.140625" style="150" customWidth="1"/>
    <col min="13828" max="13828" width="17.5703125" style="150" customWidth="1"/>
    <col min="13829" max="13829" width="14.7109375" style="150" customWidth="1"/>
    <col min="13830" max="14079" width="8.140625" style="150"/>
    <col min="14080" max="14080" width="8.7109375" style="150" customWidth="1"/>
    <col min="14081" max="14081" width="31.5703125" style="150" customWidth="1"/>
    <col min="14082" max="14082" width="13.85546875" style="150" customWidth="1"/>
    <col min="14083" max="14083" width="19.140625" style="150" customWidth="1"/>
    <col min="14084" max="14084" width="17.5703125" style="150" customWidth="1"/>
    <col min="14085" max="14085" width="14.7109375" style="150" customWidth="1"/>
    <col min="14086" max="14335" width="8.140625" style="150"/>
    <col min="14336" max="14336" width="8.7109375" style="150" customWidth="1"/>
    <col min="14337" max="14337" width="31.5703125" style="150" customWidth="1"/>
    <col min="14338" max="14338" width="13.85546875" style="150" customWidth="1"/>
    <col min="14339" max="14339" width="19.140625" style="150" customWidth="1"/>
    <col min="14340" max="14340" width="17.5703125" style="150" customWidth="1"/>
    <col min="14341" max="14341" width="14.7109375" style="150" customWidth="1"/>
    <col min="14342" max="14591" width="8.140625" style="150"/>
    <col min="14592" max="14592" width="8.7109375" style="150" customWidth="1"/>
    <col min="14593" max="14593" width="31.5703125" style="150" customWidth="1"/>
    <col min="14594" max="14594" width="13.85546875" style="150" customWidth="1"/>
    <col min="14595" max="14595" width="19.140625" style="150" customWidth="1"/>
    <col min="14596" max="14596" width="17.5703125" style="150" customWidth="1"/>
    <col min="14597" max="14597" width="14.7109375" style="150" customWidth="1"/>
    <col min="14598" max="14847" width="8.140625" style="150"/>
    <col min="14848" max="14848" width="8.7109375" style="150" customWidth="1"/>
    <col min="14849" max="14849" width="31.5703125" style="150" customWidth="1"/>
    <col min="14850" max="14850" width="13.85546875" style="150" customWidth="1"/>
    <col min="14851" max="14851" width="19.140625" style="150" customWidth="1"/>
    <col min="14852" max="14852" width="17.5703125" style="150" customWidth="1"/>
    <col min="14853" max="14853" width="14.7109375" style="150" customWidth="1"/>
    <col min="14854" max="15103" width="8.140625" style="150"/>
    <col min="15104" max="15104" width="8.7109375" style="150" customWidth="1"/>
    <col min="15105" max="15105" width="31.5703125" style="150" customWidth="1"/>
    <col min="15106" max="15106" width="13.85546875" style="150" customWidth="1"/>
    <col min="15107" max="15107" width="19.140625" style="150" customWidth="1"/>
    <col min="15108" max="15108" width="17.5703125" style="150" customWidth="1"/>
    <col min="15109" max="15109" width="14.7109375" style="150" customWidth="1"/>
    <col min="15110" max="15359" width="8.140625" style="150"/>
    <col min="15360" max="15360" width="8.7109375" style="150" customWidth="1"/>
    <col min="15361" max="15361" width="31.5703125" style="150" customWidth="1"/>
    <col min="15362" max="15362" width="13.85546875" style="150" customWidth="1"/>
    <col min="15363" max="15363" width="19.140625" style="150" customWidth="1"/>
    <col min="15364" max="15364" width="17.5703125" style="150" customWidth="1"/>
    <col min="15365" max="15365" width="14.7109375" style="150" customWidth="1"/>
    <col min="15366" max="15615" width="8.140625" style="150"/>
    <col min="15616" max="15616" width="8.7109375" style="150" customWidth="1"/>
    <col min="15617" max="15617" width="31.5703125" style="150" customWidth="1"/>
    <col min="15618" max="15618" width="13.85546875" style="150" customWidth="1"/>
    <col min="15619" max="15619" width="19.140625" style="150" customWidth="1"/>
    <col min="15620" max="15620" width="17.5703125" style="150" customWidth="1"/>
    <col min="15621" max="15621" width="14.7109375" style="150" customWidth="1"/>
    <col min="15622" max="15871" width="8.140625" style="150"/>
    <col min="15872" max="15872" width="8.7109375" style="150" customWidth="1"/>
    <col min="15873" max="15873" width="31.5703125" style="150" customWidth="1"/>
    <col min="15874" max="15874" width="13.85546875" style="150" customWidth="1"/>
    <col min="15875" max="15875" width="19.140625" style="150" customWidth="1"/>
    <col min="15876" max="15876" width="17.5703125" style="150" customWidth="1"/>
    <col min="15877" max="15877" width="14.7109375" style="150" customWidth="1"/>
    <col min="15878" max="16127" width="8.140625" style="150"/>
    <col min="16128" max="16128" width="8.7109375" style="150" customWidth="1"/>
    <col min="16129" max="16129" width="31.5703125" style="150" customWidth="1"/>
    <col min="16130" max="16130" width="13.85546875" style="150" customWidth="1"/>
    <col min="16131" max="16131" width="19.140625" style="150" customWidth="1"/>
    <col min="16132" max="16132" width="17.5703125" style="150" customWidth="1"/>
    <col min="16133" max="16133" width="14.7109375" style="150" customWidth="1"/>
    <col min="16134" max="16384" width="8.140625" style="150"/>
  </cols>
  <sheetData>
    <row r="1" spans="1:5" ht="23.25" hidden="1" customHeight="1" x14ac:dyDescent="0.25">
      <c r="A1" s="210"/>
      <c r="B1" s="210"/>
      <c r="C1" s="210"/>
      <c r="D1" s="210"/>
      <c r="E1" s="210"/>
    </row>
    <row r="2" spans="1:5" hidden="1" x14ac:dyDescent="0.25">
      <c r="A2" s="210" t="s">
        <v>252</v>
      </c>
      <c r="B2" s="210"/>
      <c r="C2" s="210"/>
      <c r="D2" s="210"/>
      <c r="E2" s="210"/>
    </row>
    <row r="3" spans="1:5" ht="15.75" customHeight="1" x14ac:dyDescent="0.25">
      <c r="A3" s="212" t="s">
        <v>322</v>
      </c>
      <c r="B3" s="212"/>
      <c r="C3" s="212"/>
      <c r="D3" s="212"/>
      <c r="E3" s="212"/>
    </row>
    <row r="4" spans="1:5" x14ac:dyDescent="0.25">
      <c r="A4" s="212" t="s">
        <v>253</v>
      </c>
      <c r="B4" s="212"/>
      <c r="C4" s="212"/>
      <c r="D4" s="212"/>
      <c r="E4" s="212"/>
    </row>
    <row r="5" spans="1:5" x14ac:dyDescent="0.25">
      <c r="A5" s="212" t="s">
        <v>254</v>
      </c>
      <c r="B5" s="212"/>
      <c r="C5" s="212"/>
      <c r="D5" s="212"/>
      <c r="E5" s="212"/>
    </row>
    <row r="6" spans="1:5" ht="26.25" customHeight="1" x14ac:dyDescent="0.25">
      <c r="A6" s="210" t="s">
        <v>255</v>
      </c>
      <c r="B6" s="210"/>
      <c r="C6" s="210"/>
      <c r="D6" s="210"/>
      <c r="E6" s="150" t="s">
        <v>357</v>
      </c>
    </row>
    <row r="7" spans="1:5" x14ac:dyDescent="0.25">
      <c r="A7" s="210"/>
      <c r="B7" s="210"/>
      <c r="C7" s="210"/>
      <c r="D7" s="210"/>
      <c r="E7" s="210"/>
    </row>
    <row r="8" spans="1:5" ht="28.5" customHeight="1" x14ac:dyDescent="0.25">
      <c r="A8" s="211" t="s">
        <v>323</v>
      </c>
      <c r="B8" s="211"/>
      <c r="C8" s="211"/>
      <c r="D8" s="211"/>
      <c r="E8" s="211"/>
    </row>
    <row r="9" spans="1:5" ht="29.25" customHeight="1" x14ac:dyDescent="0.25">
      <c r="A9" s="211" t="s">
        <v>257</v>
      </c>
      <c r="B9" s="211"/>
      <c r="C9" s="211"/>
      <c r="D9" s="211"/>
      <c r="E9" s="211"/>
    </row>
    <row r="10" spans="1:5" ht="30" customHeight="1" x14ac:dyDescent="0.25">
      <c r="A10" s="211" t="s">
        <v>258</v>
      </c>
      <c r="B10" s="211"/>
      <c r="C10" s="211"/>
      <c r="D10" s="211"/>
      <c r="E10" s="211"/>
    </row>
    <row r="11" spans="1:5" ht="30" customHeight="1" x14ac:dyDescent="0.25">
      <c r="A11" s="211" t="s">
        <v>259</v>
      </c>
      <c r="B11" s="211"/>
      <c r="C11" s="211"/>
      <c r="D11" s="211"/>
      <c r="E11" s="211"/>
    </row>
    <row r="12" spans="1:5" ht="29.25" customHeight="1" x14ac:dyDescent="0.25">
      <c r="A12" s="211" t="s">
        <v>260</v>
      </c>
      <c r="B12" s="211"/>
      <c r="C12" s="211"/>
      <c r="D12" s="211"/>
      <c r="E12" s="211"/>
    </row>
    <row r="13" spans="1:5" ht="28.5" customHeight="1" x14ac:dyDescent="0.25">
      <c r="A13" s="211" t="s">
        <v>261</v>
      </c>
      <c r="B13" s="211"/>
      <c r="C13" s="211"/>
      <c r="D13" s="211"/>
      <c r="E13" s="211"/>
    </row>
    <row r="14" spans="1:5" ht="15.75" customHeight="1" thickBot="1" x14ac:dyDescent="0.3">
      <c r="A14" s="210"/>
      <c r="B14" s="210"/>
      <c r="C14" s="210"/>
      <c r="D14" s="210"/>
      <c r="E14" s="210"/>
    </row>
    <row r="15" spans="1:5" ht="120.75" thickBot="1" x14ac:dyDescent="0.3">
      <c r="A15" s="153" t="s">
        <v>2</v>
      </c>
      <c r="B15" s="151" t="s">
        <v>263</v>
      </c>
      <c r="C15" s="151" t="s">
        <v>0</v>
      </c>
      <c r="D15" s="151" t="s">
        <v>262</v>
      </c>
      <c r="E15" s="151" t="s">
        <v>1</v>
      </c>
    </row>
    <row r="16" spans="1:5" x14ac:dyDescent="0.25">
      <c r="A16" s="216" t="s">
        <v>8</v>
      </c>
      <c r="B16" s="217"/>
      <c r="C16" s="217"/>
      <c r="D16" s="217"/>
      <c r="E16" s="154"/>
    </row>
    <row r="17" spans="1:5" ht="15" customHeight="1" x14ac:dyDescent="0.25">
      <c r="A17" s="163" t="s">
        <v>54</v>
      </c>
      <c r="B17" s="164" t="s">
        <v>21</v>
      </c>
      <c r="C17" s="165" t="s">
        <v>11</v>
      </c>
      <c r="D17" s="166">
        <v>0.14000000000000001</v>
      </c>
      <c r="E17" s="167">
        <v>4994.1400000000003</v>
      </c>
    </row>
    <row r="18" spans="1:5" ht="15" customHeight="1" x14ac:dyDescent="0.25">
      <c r="A18" s="213" t="s">
        <v>264</v>
      </c>
      <c r="B18" s="214"/>
      <c r="C18" s="214"/>
      <c r="D18" s="215"/>
      <c r="E18" s="168"/>
    </row>
    <row r="19" spans="1:5" ht="15" customHeight="1" x14ac:dyDescent="0.25">
      <c r="A19" s="163" t="s">
        <v>267</v>
      </c>
      <c r="B19" s="164" t="s">
        <v>248</v>
      </c>
      <c r="C19" s="165" t="s">
        <v>12</v>
      </c>
      <c r="D19" s="166">
        <f>E19</f>
        <v>135555.12</v>
      </c>
      <c r="E19" s="167">
        <v>135555.12</v>
      </c>
    </row>
    <row r="20" spans="1:5" ht="15" customHeight="1" x14ac:dyDescent="0.25">
      <c r="A20" s="163" t="s">
        <v>268</v>
      </c>
      <c r="B20" s="164" t="s">
        <v>248</v>
      </c>
      <c r="C20" s="165" t="s">
        <v>12</v>
      </c>
      <c r="D20" s="166">
        <f>E20</f>
        <v>2497.08</v>
      </c>
      <c r="E20" s="167">
        <v>2497.08</v>
      </c>
    </row>
    <row r="21" spans="1:5" ht="27.75" customHeight="1" x14ac:dyDescent="0.25">
      <c r="A21" s="163" t="s">
        <v>243</v>
      </c>
      <c r="B21" s="164" t="s">
        <v>22</v>
      </c>
      <c r="C21" s="165" t="s">
        <v>11</v>
      </c>
      <c r="D21" s="166">
        <f>E21</f>
        <v>5253.5599999999995</v>
      </c>
      <c r="E21" s="167">
        <f>1753.56+3500</f>
        <v>5253.5599999999995</v>
      </c>
    </row>
    <row r="22" spans="1:5" ht="27.75" customHeight="1" x14ac:dyDescent="0.25">
      <c r="A22" s="163" t="s">
        <v>269</v>
      </c>
      <c r="B22" s="164" t="s">
        <v>22</v>
      </c>
      <c r="C22" s="165" t="s">
        <v>11</v>
      </c>
      <c r="D22" s="166">
        <f>E22</f>
        <v>4418.3899999999994</v>
      </c>
      <c r="E22" s="167">
        <f>2918.39+1500</f>
        <v>4418.3899999999994</v>
      </c>
    </row>
    <row r="23" spans="1:5" s="174" customFormat="1" ht="27.75" customHeight="1" x14ac:dyDescent="0.25">
      <c r="A23" s="136" t="s">
        <v>171</v>
      </c>
      <c r="B23" s="140" t="s">
        <v>22</v>
      </c>
      <c r="C23" s="140" t="s">
        <v>86</v>
      </c>
      <c r="D23" s="140">
        <f t="shared" ref="D23" si="0">E23</f>
        <v>1498.85</v>
      </c>
      <c r="E23" s="140">
        <v>1498.85</v>
      </c>
    </row>
    <row r="24" spans="1:5" x14ac:dyDescent="0.25">
      <c r="A24" s="213" t="s">
        <v>358</v>
      </c>
      <c r="B24" s="214"/>
      <c r="C24" s="214"/>
      <c r="D24" s="215"/>
      <c r="E24" s="168"/>
    </row>
    <row r="25" spans="1:5" ht="15" customHeight="1" x14ac:dyDescent="0.25">
      <c r="A25" s="163" t="s">
        <v>359</v>
      </c>
      <c r="B25" s="164" t="s">
        <v>248</v>
      </c>
      <c r="C25" s="165" t="s">
        <v>11</v>
      </c>
      <c r="D25" s="166">
        <f>E25</f>
        <v>6663.1</v>
      </c>
      <c r="E25" s="167">
        <v>6663.1</v>
      </c>
    </row>
    <row r="26" spans="1:5" ht="15" customHeight="1" x14ac:dyDescent="0.25">
      <c r="A26" s="213" t="s">
        <v>95</v>
      </c>
      <c r="B26" s="214"/>
      <c r="C26" s="214"/>
      <c r="D26" s="215"/>
      <c r="E26" s="168"/>
    </row>
    <row r="27" spans="1:5" ht="15" customHeight="1" x14ac:dyDescent="0.25">
      <c r="A27" s="163" t="s">
        <v>175</v>
      </c>
      <c r="B27" s="164" t="s">
        <v>22</v>
      </c>
      <c r="C27" s="165" t="s">
        <v>11</v>
      </c>
      <c r="D27" s="166">
        <f>E27</f>
        <v>32477.35</v>
      </c>
      <c r="E27" s="167">
        <v>32477.35</v>
      </c>
    </row>
    <row r="28" spans="1:5" ht="15" customHeight="1" x14ac:dyDescent="0.25">
      <c r="A28" s="213" t="s">
        <v>274</v>
      </c>
      <c r="B28" s="214"/>
      <c r="C28" s="214"/>
      <c r="D28" s="215"/>
      <c r="E28" s="168"/>
    </row>
    <row r="29" spans="1:5" ht="31.15" customHeight="1" x14ac:dyDescent="0.25">
      <c r="A29" s="163" t="s">
        <v>360</v>
      </c>
      <c r="B29" s="169">
        <v>1</v>
      </c>
      <c r="C29" s="165" t="s">
        <v>13</v>
      </c>
      <c r="D29" s="166">
        <f t="shared" ref="D29:D36" si="1">E29/B29</f>
        <v>472.43</v>
      </c>
      <c r="E29" s="167">
        <v>472.43</v>
      </c>
    </row>
    <row r="30" spans="1:5" ht="15" customHeight="1" x14ac:dyDescent="0.25">
      <c r="A30" s="163" t="s">
        <v>361</v>
      </c>
      <c r="B30" s="170">
        <v>0.01</v>
      </c>
      <c r="C30" s="165" t="s">
        <v>17</v>
      </c>
      <c r="D30" s="166">
        <f t="shared" si="1"/>
        <v>70377</v>
      </c>
      <c r="E30" s="167">
        <v>703.77</v>
      </c>
    </row>
    <row r="31" spans="1:5" ht="15" customHeight="1" x14ac:dyDescent="0.25">
      <c r="A31" s="163" t="s">
        <v>362</v>
      </c>
      <c r="B31" s="170">
        <v>0.03</v>
      </c>
      <c r="C31" s="165" t="s">
        <v>15</v>
      </c>
      <c r="D31" s="166">
        <f t="shared" si="1"/>
        <v>74701.000000000015</v>
      </c>
      <c r="E31" s="167">
        <v>2241.0300000000002</v>
      </c>
    </row>
    <row r="32" spans="1:5" ht="15" customHeight="1" x14ac:dyDescent="0.25">
      <c r="A32" s="163" t="s">
        <v>363</v>
      </c>
      <c r="B32" s="169">
        <v>6</v>
      </c>
      <c r="C32" s="165" t="s">
        <v>108</v>
      </c>
      <c r="D32" s="166">
        <f t="shared" si="1"/>
        <v>1303.0733333333333</v>
      </c>
      <c r="E32" s="167">
        <v>7818.44</v>
      </c>
    </row>
    <row r="33" spans="1:5" ht="15" customHeight="1" x14ac:dyDescent="0.25">
      <c r="A33" s="163" t="s">
        <v>364</v>
      </c>
      <c r="B33" s="169">
        <v>2</v>
      </c>
      <c r="C33" s="165" t="s">
        <v>108</v>
      </c>
      <c r="D33" s="166">
        <f t="shared" si="1"/>
        <v>1234.405</v>
      </c>
      <c r="E33" s="167">
        <v>2468.81</v>
      </c>
    </row>
    <row r="34" spans="1:5" ht="15" customHeight="1" x14ac:dyDescent="0.25">
      <c r="A34" s="163" t="s">
        <v>365</v>
      </c>
      <c r="B34" s="169">
        <v>3</v>
      </c>
      <c r="C34" s="165" t="s">
        <v>111</v>
      </c>
      <c r="D34" s="166">
        <f t="shared" si="1"/>
        <v>86.963333333333324</v>
      </c>
      <c r="E34" s="167">
        <v>260.89</v>
      </c>
    </row>
    <row r="35" spans="1:5" ht="15" customHeight="1" x14ac:dyDescent="0.25">
      <c r="A35" s="163" t="s">
        <v>366</v>
      </c>
      <c r="B35" s="169">
        <v>2</v>
      </c>
      <c r="C35" s="165" t="s">
        <v>13</v>
      </c>
      <c r="D35" s="166">
        <f t="shared" si="1"/>
        <v>757.80499999999995</v>
      </c>
      <c r="E35" s="167">
        <v>1515.61</v>
      </c>
    </row>
    <row r="36" spans="1:5" ht="15" customHeight="1" x14ac:dyDescent="0.25">
      <c r="A36" s="163" t="s">
        <v>367</v>
      </c>
      <c r="B36" s="169">
        <v>2</v>
      </c>
      <c r="C36" s="165" t="s">
        <v>368</v>
      </c>
      <c r="D36" s="166">
        <f t="shared" si="1"/>
        <v>316.64499999999998</v>
      </c>
      <c r="E36" s="167">
        <v>633.29</v>
      </c>
    </row>
    <row r="37" spans="1:5" ht="15" customHeight="1" x14ac:dyDescent="0.25">
      <c r="A37" s="163" t="s">
        <v>347</v>
      </c>
      <c r="B37" s="169">
        <v>8</v>
      </c>
      <c r="C37" s="165" t="s">
        <v>117</v>
      </c>
      <c r="D37" s="166">
        <f t="shared" ref="D37:D59" si="2">E37/B37</f>
        <v>99.188749999999999</v>
      </c>
      <c r="E37" s="167">
        <v>793.51</v>
      </c>
    </row>
    <row r="38" spans="1:5" ht="15" customHeight="1" x14ac:dyDescent="0.25">
      <c r="A38" s="163" t="s">
        <v>58</v>
      </c>
      <c r="B38" s="169">
        <v>1</v>
      </c>
      <c r="C38" s="165" t="s">
        <v>14</v>
      </c>
      <c r="D38" s="166">
        <f t="shared" si="2"/>
        <v>1005.22</v>
      </c>
      <c r="E38" s="167">
        <v>1005.22</v>
      </c>
    </row>
    <row r="39" spans="1:5" ht="15" customHeight="1" x14ac:dyDescent="0.25">
      <c r="A39" s="163" t="s">
        <v>101</v>
      </c>
      <c r="B39" s="169">
        <v>1</v>
      </c>
      <c r="C39" s="165" t="s">
        <v>15</v>
      </c>
      <c r="D39" s="166">
        <f t="shared" si="2"/>
        <v>961.8</v>
      </c>
      <c r="E39" s="167">
        <v>961.8</v>
      </c>
    </row>
    <row r="40" spans="1:5" ht="15" customHeight="1" x14ac:dyDescent="0.25">
      <c r="A40" s="163" t="s">
        <v>369</v>
      </c>
      <c r="B40" s="169">
        <v>1</v>
      </c>
      <c r="C40" s="165" t="s">
        <v>13</v>
      </c>
      <c r="D40" s="166">
        <f t="shared" si="2"/>
        <v>149.54</v>
      </c>
      <c r="E40" s="167">
        <v>149.54</v>
      </c>
    </row>
    <row r="41" spans="1:5" ht="15" customHeight="1" x14ac:dyDescent="0.25">
      <c r="A41" s="163" t="s">
        <v>180</v>
      </c>
      <c r="B41" s="169">
        <v>3</v>
      </c>
      <c r="C41" s="165" t="s">
        <v>181</v>
      </c>
      <c r="D41" s="166">
        <f t="shared" si="2"/>
        <v>1087.19</v>
      </c>
      <c r="E41" s="167">
        <v>3261.57</v>
      </c>
    </row>
    <row r="42" spans="1:5" ht="27.75" customHeight="1" x14ac:dyDescent="0.25">
      <c r="A42" s="163" t="s">
        <v>370</v>
      </c>
      <c r="B42" s="171">
        <v>0.2</v>
      </c>
      <c r="C42" s="165" t="s">
        <v>16</v>
      </c>
      <c r="D42" s="166">
        <f t="shared" si="2"/>
        <v>4071.65</v>
      </c>
      <c r="E42" s="167">
        <v>814.33</v>
      </c>
    </row>
    <row r="43" spans="1:5" ht="15" customHeight="1" x14ac:dyDescent="0.25">
      <c r="A43" s="163" t="s">
        <v>76</v>
      </c>
      <c r="B43" s="170">
        <v>0.04</v>
      </c>
      <c r="C43" s="165" t="s">
        <v>77</v>
      </c>
      <c r="D43" s="166">
        <f t="shared" si="2"/>
        <v>30169</v>
      </c>
      <c r="E43" s="167">
        <v>1206.76</v>
      </c>
    </row>
    <row r="44" spans="1:5" ht="15" customHeight="1" x14ac:dyDescent="0.25">
      <c r="A44" s="163" t="s">
        <v>371</v>
      </c>
      <c r="B44" s="170">
        <f>2*1.68</f>
        <v>3.36</v>
      </c>
      <c r="C44" s="165" t="s">
        <v>16</v>
      </c>
      <c r="D44" s="166">
        <f t="shared" si="2"/>
        <v>1915.0297619047619</v>
      </c>
      <c r="E44" s="167">
        <f>2*3217.25</f>
        <v>6434.5</v>
      </c>
    </row>
    <row r="45" spans="1:5" ht="30.75" customHeight="1" x14ac:dyDescent="0.25">
      <c r="A45" s="163" t="s">
        <v>59</v>
      </c>
      <c r="B45" s="172">
        <f>2*1.683</f>
        <v>3.3660000000000001</v>
      </c>
      <c r="C45" s="165" t="s">
        <v>16</v>
      </c>
      <c r="D45" s="166">
        <f>E45/B45</f>
        <v>2005.597147950089</v>
      </c>
      <c r="E45" s="167">
        <f>2*3375.42</f>
        <v>6750.84</v>
      </c>
    </row>
    <row r="46" spans="1:5" ht="15" customHeight="1" x14ac:dyDescent="0.25">
      <c r="A46" s="163" t="s">
        <v>182</v>
      </c>
      <c r="B46" s="170">
        <v>0.01</v>
      </c>
      <c r="C46" s="165" t="s">
        <v>17</v>
      </c>
      <c r="D46" s="166">
        <f t="shared" si="2"/>
        <v>30081</v>
      </c>
      <c r="E46" s="167">
        <v>300.81</v>
      </c>
    </row>
    <row r="47" spans="1:5" ht="15" customHeight="1" x14ac:dyDescent="0.25">
      <c r="A47" s="163" t="s">
        <v>372</v>
      </c>
      <c r="B47" s="169">
        <v>1</v>
      </c>
      <c r="C47" s="165" t="s">
        <v>13</v>
      </c>
      <c r="D47" s="166">
        <f t="shared" si="2"/>
        <v>345.95</v>
      </c>
      <c r="E47" s="167">
        <v>345.95</v>
      </c>
    </row>
    <row r="48" spans="1:5" ht="15" customHeight="1" x14ac:dyDescent="0.25">
      <c r="A48" s="163" t="s">
        <v>373</v>
      </c>
      <c r="B48" s="169">
        <v>1</v>
      </c>
      <c r="C48" s="165" t="s">
        <v>14</v>
      </c>
      <c r="D48" s="166">
        <f t="shared" si="2"/>
        <v>611.75</v>
      </c>
      <c r="E48" s="167">
        <v>611.75</v>
      </c>
    </row>
    <row r="49" spans="1:5" ht="15" customHeight="1" x14ac:dyDescent="0.25">
      <c r="A49" s="163" t="s">
        <v>78</v>
      </c>
      <c r="B49" s="170">
        <v>0.36</v>
      </c>
      <c r="C49" s="165" t="s">
        <v>15</v>
      </c>
      <c r="D49" s="166">
        <f t="shared" si="2"/>
        <v>17216.972222222223</v>
      </c>
      <c r="E49" s="167">
        <v>6198.11</v>
      </c>
    </row>
    <row r="50" spans="1:5" ht="15" customHeight="1" x14ac:dyDescent="0.25">
      <c r="A50" s="163" t="s">
        <v>278</v>
      </c>
      <c r="B50" s="169">
        <v>7</v>
      </c>
      <c r="C50" s="165" t="s">
        <v>108</v>
      </c>
      <c r="D50" s="166">
        <f t="shared" si="2"/>
        <v>1155.8514285714286</v>
      </c>
      <c r="E50" s="167">
        <v>8090.96</v>
      </c>
    </row>
    <row r="51" spans="1:5" ht="15" customHeight="1" x14ac:dyDescent="0.25">
      <c r="A51" s="163" t="s">
        <v>62</v>
      </c>
      <c r="B51" s="169">
        <v>3</v>
      </c>
      <c r="C51" s="165" t="s">
        <v>18</v>
      </c>
      <c r="D51" s="166">
        <f t="shared" si="2"/>
        <v>253.75666666666666</v>
      </c>
      <c r="E51" s="167">
        <v>761.27</v>
      </c>
    </row>
    <row r="52" spans="1:5" ht="15" customHeight="1" x14ac:dyDescent="0.25">
      <c r="A52" s="163" t="s">
        <v>349</v>
      </c>
      <c r="B52" s="169">
        <v>8</v>
      </c>
      <c r="C52" s="165" t="s">
        <v>117</v>
      </c>
      <c r="D52" s="166">
        <f t="shared" si="2"/>
        <v>79.33</v>
      </c>
      <c r="E52" s="167">
        <v>634.64</v>
      </c>
    </row>
    <row r="53" spans="1:5" ht="15" customHeight="1" x14ac:dyDescent="0.25">
      <c r="A53" s="163" t="s">
        <v>279</v>
      </c>
      <c r="B53" s="169">
        <v>1</v>
      </c>
      <c r="C53" s="165" t="s">
        <v>13</v>
      </c>
      <c r="D53" s="166">
        <f t="shared" si="2"/>
        <v>7368.26</v>
      </c>
      <c r="E53" s="167">
        <v>7368.26</v>
      </c>
    </row>
    <row r="54" spans="1:5" ht="15" customHeight="1" x14ac:dyDescent="0.25">
      <c r="A54" s="163" t="s">
        <v>120</v>
      </c>
      <c r="B54" s="169">
        <v>1</v>
      </c>
      <c r="C54" s="165" t="s">
        <v>14</v>
      </c>
      <c r="D54" s="166">
        <f t="shared" si="2"/>
        <v>10936.37</v>
      </c>
      <c r="E54" s="167">
        <v>10936.37</v>
      </c>
    </row>
    <row r="55" spans="1:5" ht="15" customHeight="1" x14ac:dyDescent="0.25">
      <c r="A55" s="163" t="s">
        <v>184</v>
      </c>
      <c r="B55" s="169">
        <v>1</v>
      </c>
      <c r="C55" s="165" t="s">
        <v>19</v>
      </c>
      <c r="D55" s="166">
        <f t="shared" si="2"/>
        <v>857.06</v>
      </c>
      <c r="E55" s="167">
        <v>857.06</v>
      </c>
    </row>
    <row r="56" spans="1:5" ht="15" customHeight="1" x14ac:dyDescent="0.25">
      <c r="A56" s="163" t="s">
        <v>282</v>
      </c>
      <c r="B56" s="169">
        <v>1</v>
      </c>
      <c r="C56" s="165" t="s">
        <v>19</v>
      </c>
      <c r="D56" s="166">
        <f t="shared" si="2"/>
        <v>598.84</v>
      </c>
      <c r="E56" s="167">
        <v>598.84</v>
      </c>
    </row>
    <row r="57" spans="1:5" ht="15" customHeight="1" x14ac:dyDescent="0.25">
      <c r="A57" s="163" t="s">
        <v>185</v>
      </c>
      <c r="B57" s="169">
        <v>2</v>
      </c>
      <c r="C57" s="165" t="s">
        <v>186</v>
      </c>
      <c r="D57" s="166">
        <f t="shared" si="2"/>
        <v>294.89</v>
      </c>
      <c r="E57" s="167">
        <v>589.78</v>
      </c>
    </row>
    <row r="58" spans="1:5" ht="15" customHeight="1" x14ac:dyDescent="0.25">
      <c r="A58" s="163" t="s">
        <v>65</v>
      </c>
      <c r="B58" s="169">
        <v>34</v>
      </c>
      <c r="C58" s="165" t="s">
        <v>19</v>
      </c>
      <c r="D58" s="166">
        <f t="shared" si="2"/>
        <v>302.24382352941177</v>
      </c>
      <c r="E58" s="167">
        <v>10276.290000000001</v>
      </c>
    </row>
    <row r="59" spans="1:5" ht="27.75" customHeight="1" x14ac:dyDescent="0.25">
      <c r="A59" s="163" t="s">
        <v>110</v>
      </c>
      <c r="B59" s="169">
        <v>12</v>
      </c>
      <c r="C59" s="165" t="s">
        <v>111</v>
      </c>
      <c r="D59" s="166">
        <f t="shared" si="2"/>
        <v>87.270833333333329</v>
      </c>
      <c r="E59" s="167">
        <v>1047.25</v>
      </c>
    </row>
    <row r="60" spans="1:5" ht="15" customHeight="1" x14ac:dyDescent="0.25">
      <c r="A60" s="213" t="s">
        <v>284</v>
      </c>
      <c r="B60" s="214"/>
      <c r="C60" s="214"/>
      <c r="D60" s="215"/>
      <c r="E60" s="168"/>
    </row>
    <row r="61" spans="1:5" ht="15" customHeight="1" x14ac:dyDescent="0.25">
      <c r="A61" s="163" t="s">
        <v>374</v>
      </c>
      <c r="B61" s="169">
        <v>3</v>
      </c>
      <c r="C61" s="165" t="s">
        <v>12</v>
      </c>
      <c r="D61" s="166">
        <f t="shared" ref="D61:D76" si="3">E61/B61</f>
        <v>516.26666666666665</v>
      </c>
      <c r="E61" s="167">
        <f>2*774.4</f>
        <v>1548.8</v>
      </c>
    </row>
    <row r="62" spans="1:5" ht="15" customHeight="1" x14ac:dyDescent="0.25">
      <c r="A62" s="163" t="s">
        <v>298</v>
      </c>
      <c r="B62" s="170">
        <v>0.01</v>
      </c>
      <c r="C62" s="165" t="s">
        <v>17</v>
      </c>
      <c r="D62" s="166">
        <f t="shared" si="3"/>
        <v>40563</v>
      </c>
      <c r="E62" s="167">
        <v>405.63</v>
      </c>
    </row>
    <row r="63" spans="1:5" ht="15" customHeight="1" x14ac:dyDescent="0.25">
      <c r="A63" s="163" t="s">
        <v>213</v>
      </c>
      <c r="B63" s="170">
        <v>0.02</v>
      </c>
      <c r="C63" s="165" t="s">
        <v>214</v>
      </c>
      <c r="D63" s="166">
        <f t="shared" si="3"/>
        <v>19492</v>
      </c>
      <c r="E63" s="167">
        <v>389.84</v>
      </c>
    </row>
    <row r="64" spans="1:5" ht="15" customHeight="1" x14ac:dyDescent="0.25">
      <c r="A64" s="163" t="s">
        <v>380</v>
      </c>
      <c r="B64" s="170">
        <v>0.01</v>
      </c>
      <c r="C64" s="165" t="s">
        <v>214</v>
      </c>
      <c r="D64" s="166">
        <f t="shared" si="3"/>
        <v>56500</v>
      </c>
      <c r="E64" s="167">
        <v>565</v>
      </c>
    </row>
    <row r="65" spans="1:5" ht="15.75" customHeight="1" x14ac:dyDescent="0.25">
      <c r="A65" s="163" t="s">
        <v>381</v>
      </c>
      <c r="B65" s="170">
        <v>0.03</v>
      </c>
      <c r="C65" s="165" t="s">
        <v>229</v>
      </c>
      <c r="D65" s="166">
        <f t="shared" si="3"/>
        <v>5148.333333333333</v>
      </c>
      <c r="E65" s="167">
        <v>154.44999999999999</v>
      </c>
    </row>
    <row r="66" spans="1:5" ht="15" customHeight="1" x14ac:dyDescent="0.25">
      <c r="A66" s="163" t="s">
        <v>188</v>
      </c>
      <c r="B66" s="171">
        <v>0.2</v>
      </c>
      <c r="C66" s="165" t="s">
        <v>189</v>
      </c>
      <c r="D66" s="166">
        <f t="shared" si="3"/>
        <v>2304.1999999999998</v>
      </c>
      <c r="E66" s="167">
        <v>460.84</v>
      </c>
    </row>
    <row r="67" spans="1:5" x14ac:dyDescent="0.25">
      <c r="A67" s="163" t="s">
        <v>375</v>
      </c>
      <c r="B67" s="171">
        <v>0.2</v>
      </c>
      <c r="C67" s="165" t="s">
        <v>16</v>
      </c>
      <c r="D67" s="166">
        <f t="shared" si="3"/>
        <v>4011.05</v>
      </c>
      <c r="E67" s="167">
        <v>802.21</v>
      </c>
    </row>
    <row r="68" spans="1:5" ht="30" customHeight="1" x14ac:dyDescent="0.25">
      <c r="A68" s="163" t="s">
        <v>66</v>
      </c>
      <c r="B68" s="172">
        <v>1.6830000000000001</v>
      </c>
      <c r="C68" s="165" t="s">
        <v>16</v>
      </c>
      <c r="D68" s="166">
        <f t="shared" si="3"/>
        <v>2025.9595959595958</v>
      </c>
      <c r="E68" s="167">
        <v>3409.69</v>
      </c>
    </row>
    <row r="69" spans="1:5" ht="30" customHeight="1" x14ac:dyDescent="0.25">
      <c r="A69" s="163" t="s">
        <v>376</v>
      </c>
      <c r="B69" s="172">
        <v>1.6830000000000001</v>
      </c>
      <c r="C69" s="165" t="s">
        <v>16</v>
      </c>
      <c r="D69" s="166">
        <f t="shared" si="3"/>
        <v>2013.7433155080214</v>
      </c>
      <c r="E69" s="167">
        <v>3389.13</v>
      </c>
    </row>
    <row r="70" spans="1:5" ht="30" customHeight="1" x14ac:dyDescent="0.25">
      <c r="A70" s="163" t="s">
        <v>377</v>
      </c>
      <c r="B70" s="172">
        <f>2*2.693</f>
        <v>5.3860000000000001</v>
      </c>
      <c r="C70" s="165" t="s">
        <v>16</v>
      </c>
      <c r="D70" s="166">
        <f t="shared" si="3"/>
        <v>610.41217972521349</v>
      </c>
      <c r="E70" s="167">
        <f>2*1643.84</f>
        <v>3287.68</v>
      </c>
    </row>
    <row r="71" spans="1:5" ht="15" customHeight="1" x14ac:dyDescent="0.25">
      <c r="A71" s="163" t="s">
        <v>378</v>
      </c>
      <c r="B71" s="169">
        <v>45</v>
      </c>
      <c r="C71" s="165" t="s">
        <v>304</v>
      </c>
      <c r="D71" s="166">
        <f t="shared" si="3"/>
        <v>81.420444444444442</v>
      </c>
      <c r="E71" s="167">
        <v>3663.92</v>
      </c>
    </row>
    <row r="72" spans="1:5" ht="15" customHeight="1" x14ac:dyDescent="0.25">
      <c r="A72" s="163" t="s">
        <v>303</v>
      </c>
      <c r="B72" s="169">
        <v>56</v>
      </c>
      <c r="C72" s="165" t="s">
        <v>304</v>
      </c>
      <c r="D72" s="166">
        <f t="shared" si="3"/>
        <v>80.639464285714297</v>
      </c>
      <c r="E72" s="167">
        <v>4515.8100000000004</v>
      </c>
    </row>
    <row r="73" spans="1:5" ht="29.45" customHeight="1" x14ac:dyDescent="0.25">
      <c r="A73" s="163" t="s">
        <v>79</v>
      </c>
      <c r="B73" s="169">
        <v>115</v>
      </c>
      <c r="C73" s="165" t="s">
        <v>80</v>
      </c>
      <c r="D73" s="166">
        <f t="shared" si="3"/>
        <v>57.09278260869565</v>
      </c>
      <c r="E73" s="167">
        <v>6565.67</v>
      </c>
    </row>
    <row r="74" spans="1:5" ht="15" customHeight="1" x14ac:dyDescent="0.25">
      <c r="A74" s="163" t="s">
        <v>195</v>
      </c>
      <c r="B74" s="169">
        <v>9</v>
      </c>
      <c r="C74" s="165" t="s">
        <v>178</v>
      </c>
      <c r="D74" s="166">
        <f t="shared" si="3"/>
        <v>244.80333333333334</v>
      </c>
      <c r="E74" s="167">
        <v>2203.23</v>
      </c>
    </row>
    <row r="75" spans="1:5" ht="30.75" customHeight="1" x14ac:dyDescent="0.25">
      <c r="A75" s="163" t="s">
        <v>379</v>
      </c>
      <c r="B75" s="172">
        <f>2*1.336</f>
        <v>2.6720000000000002</v>
      </c>
      <c r="C75" s="165" t="s">
        <v>16</v>
      </c>
      <c r="D75" s="166">
        <f t="shared" si="3"/>
        <v>610.38173652694604</v>
      </c>
      <c r="E75" s="167">
        <f>2*815.47</f>
        <v>1630.94</v>
      </c>
    </row>
    <row r="76" spans="1:5" ht="15" customHeight="1" x14ac:dyDescent="0.25">
      <c r="A76" s="163" t="s">
        <v>308</v>
      </c>
      <c r="B76" s="170">
        <v>0.02</v>
      </c>
      <c r="C76" s="165" t="s">
        <v>87</v>
      </c>
      <c r="D76" s="166">
        <f t="shared" si="3"/>
        <v>40195</v>
      </c>
      <c r="E76" s="167">
        <v>803.9</v>
      </c>
    </row>
    <row r="77" spans="1:5" ht="30" x14ac:dyDescent="0.25">
      <c r="A77" s="163" t="s">
        <v>202</v>
      </c>
      <c r="B77" s="170">
        <v>0.02</v>
      </c>
      <c r="C77" s="165" t="s">
        <v>17</v>
      </c>
      <c r="D77" s="166">
        <f>E77/B77</f>
        <v>51413.5</v>
      </c>
      <c r="E77" s="167">
        <v>1028.27</v>
      </c>
    </row>
    <row r="78" spans="1:5" ht="15" customHeight="1" x14ac:dyDescent="0.25">
      <c r="A78" s="213" t="s">
        <v>38</v>
      </c>
      <c r="B78" s="214"/>
      <c r="C78" s="214"/>
      <c r="D78" s="215"/>
      <c r="E78" s="168"/>
    </row>
    <row r="79" spans="1:5" ht="30" x14ac:dyDescent="0.25">
      <c r="A79" s="163" t="s">
        <v>57</v>
      </c>
      <c r="B79" s="164" t="s">
        <v>247</v>
      </c>
      <c r="C79" s="165" t="s">
        <v>11</v>
      </c>
      <c r="D79" s="166">
        <f>E79</f>
        <v>7954.28</v>
      </c>
      <c r="E79" s="167">
        <v>7954.28</v>
      </c>
    </row>
    <row r="80" spans="1:5" x14ac:dyDescent="0.25">
      <c r="A80" s="213" t="s">
        <v>176</v>
      </c>
      <c r="B80" s="214"/>
      <c r="C80" s="214"/>
      <c r="D80" s="215"/>
      <c r="E80" s="168"/>
    </row>
    <row r="81" spans="1:7" ht="15" customHeight="1" x14ac:dyDescent="0.25">
      <c r="A81" s="163" t="s">
        <v>177</v>
      </c>
      <c r="B81" s="164" t="s">
        <v>247</v>
      </c>
      <c r="C81" s="165" t="s">
        <v>273</v>
      </c>
      <c r="D81" s="166">
        <f>E81</f>
        <v>9350</v>
      </c>
      <c r="E81" s="167">
        <v>9350</v>
      </c>
    </row>
    <row r="82" spans="1:7" x14ac:dyDescent="0.25">
      <c r="A82" s="213" t="s">
        <v>81</v>
      </c>
      <c r="B82" s="214"/>
      <c r="C82" s="214"/>
      <c r="D82" s="215"/>
      <c r="E82" s="168"/>
    </row>
    <row r="83" spans="1:7" ht="15" customHeight="1" x14ac:dyDescent="0.25">
      <c r="A83" s="163" t="s">
        <v>82</v>
      </c>
      <c r="B83" s="164" t="s">
        <v>247</v>
      </c>
      <c r="C83" s="165" t="s">
        <v>11</v>
      </c>
      <c r="D83" s="166">
        <f>E83</f>
        <v>21600</v>
      </c>
      <c r="E83" s="167">
        <v>21600</v>
      </c>
    </row>
    <row r="84" spans="1:7" ht="15" customHeight="1" thickBot="1" x14ac:dyDescent="0.3">
      <c r="A84" s="213" t="s">
        <v>353</v>
      </c>
      <c r="B84" s="214"/>
      <c r="C84" s="214"/>
      <c r="D84" s="215"/>
      <c r="E84" s="168"/>
    </row>
    <row r="85" spans="1:7" ht="30" x14ac:dyDescent="0.25">
      <c r="A85" s="163" t="s">
        <v>354</v>
      </c>
      <c r="B85" s="164" t="s">
        <v>22</v>
      </c>
      <c r="C85" s="165" t="s">
        <v>11</v>
      </c>
      <c r="D85" s="166">
        <f>E85</f>
        <v>1617.15</v>
      </c>
      <c r="E85" s="167">
        <v>1617.15</v>
      </c>
      <c r="F85" s="155">
        <f>SUM(E17:E85)</f>
        <v>354813.71000000014</v>
      </c>
      <c r="G85" s="152" t="s">
        <v>382</v>
      </c>
    </row>
    <row r="86" spans="1:7" s="28" customFormat="1" x14ac:dyDescent="0.25">
      <c r="A86" s="138" t="s">
        <v>10</v>
      </c>
      <c r="B86" s="141"/>
      <c r="C86" s="141"/>
      <c r="D86" s="141"/>
      <c r="E86" s="141"/>
    </row>
    <row r="87" spans="1:7" s="28" customFormat="1" x14ac:dyDescent="0.25">
      <c r="A87" s="136" t="s">
        <v>71</v>
      </c>
      <c r="B87" s="140" t="s">
        <v>21</v>
      </c>
      <c r="C87" s="142" t="s">
        <v>11</v>
      </c>
      <c r="D87" s="140">
        <f>E87</f>
        <v>35481.371000000014</v>
      </c>
      <c r="E87" s="140">
        <f>SUM(E17:E85)*10%</f>
        <v>35481.371000000014</v>
      </c>
    </row>
    <row r="88" spans="1:7" x14ac:dyDescent="0.25">
      <c r="A88" s="144" t="s">
        <v>24</v>
      </c>
      <c r="B88" s="143"/>
      <c r="C88" s="143"/>
      <c r="D88" s="143"/>
      <c r="E88" s="145">
        <f>F85+E87</f>
        <v>390295.08100000012</v>
      </c>
    </row>
    <row r="89" spans="1:7" x14ac:dyDescent="0.25">
      <c r="A89" s="210"/>
      <c r="B89" s="210"/>
      <c r="C89" s="210"/>
      <c r="D89" s="210"/>
      <c r="E89" s="210"/>
    </row>
    <row r="90" spans="1:7" x14ac:dyDescent="0.25">
      <c r="A90" s="210"/>
      <c r="B90" s="210"/>
      <c r="C90" s="210"/>
      <c r="D90" s="210"/>
      <c r="E90" s="210"/>
    </row>
    <row r="91" spans="1:7" s="158" customFormat="1" ht="21.75" customHeight="1" x14ac:dyDescent="0.25">
      <c r="A91" s="218" t="s">
        <v>384</v>
      </c>
      <c r="B91" s="218"/>
      <c r="C91" s="218"/>
      <c r="D91" s="218"/>
      <c r="E91" s="156">
        <f>E88</f>
        <v>390295.08100000012</v>
      </c>
      <c r="F91" s="157"/>
    </row>
    <row r="92" spans="1:7" s="158" customFormat="1" ht="20.25" customHeight="1" x14ac:dyDescent="0.25">
      <c r="A92" s="219" t="str">
        <f>[1]!Сумма_прописью(E91)</f>
        <v>Триста девяносто тысяч двести девяносто пять рублей  08 копеек.</v>
      </c>
      <c r="B92" s="219"/>
      <c r="C92" s="219"/>
      <c r="D92" s="219"/>
      <c r="E92" s="219"/>
      <c r="F92" s="159"/>
    </row>
    <row r="93" spans="1:7" s="158" customFormat="1" ht="24.75" customHeight="1" x14ac:dyDescent="0.25">
      <c r="A93" s="218" t="s">
        <v>317</v>
      </c>
      <c r="B93" s="218"/>
      <c r="C93" s="218"/>
      <c r="D93" s="218"/>
      <c r="E93" s="218"/>
      <c r="F93" s="160"/>
    </row>
    <row r="94" spans="1:7" s="158" customFormat="1" ht="24" customHeight="1" x14ac:dyDescent="0.25">
      <c r="A94" s="218" t="s">
        <v>318</v>
      </c>
      <c r="B94" s="218"/>
      <c r="C94" s="218"/>
      <c r="D94" s="218"/>
      <c r="E94" s="218"/>
      <c r="F94" s="160"/>
    </row>
    <row r="95" spans="1:7" s="158" customFormat="1" ht="30.75" customHeight="1" x14ac:dyDescent="0.25">
      <c r="A95" s="218" t="s">
        <v>319</v>
      </c>
      <c r="B95" s="218"/>
      <c r="C95" s="218"/>
      <c r="D95" s="218"/>
      <c r="E95" s="218"/>
      <c r="F95" s="160"/>
    </row>
    <row r="96" spans="1:7" s="158" customFormat="1" x14ac:dyDescent="0.25">
      <c r="A96" s="161"/>
      <c r="B96" s="161"/>
      <c r="C96" s="161"/>
      <c r="D96" s="161"/>
      <c r="E96" s="161"/>
      <c r="F96" s="161"/>
    </row>
    <row r="97" spans="1:6" s="158" customFormat="1" ht="24.75" customHeight="1" x14ac:dyDescent="0.25">
      <c r="A97" s="218" t="s">
        <v>383</v>
      </c>
      <c r="B97" s="218"/>
      <c r="C97" s="218"/>
      <c r="D97" s="218"/>
      <c r="E97" s="218"/>
      <c r="F97" s="160"/>
    </row>
    <row r="98" spans="1:6" ht="18.75" customHeight="1" x14ac:dyDescent="0.25">
      <c r="A98" s="162" t="s">
        <v>320</v>
      </c>
      <c r="B98" s="162"/>
      <c r="C98" s="162"/>
      <c r="D98" s="162"/>
      <c r="E98" s="162"/>
    </row>
    <row r="99" spans="1:6" ht="24.75" customHeight="1" x14ac:dyDescent="0.25">
      <c r="A99" s="162" t="s">
        <v>385</v>
      </c>
      <c r="B99" s="162"/>
      <c r="C99" s="162"/>
      <c r="D99" s="162"/>
      <c r="E99" s="162"/>
    </row>
    <row r="100" spans="1:6" ht="10.5" customHeight="1" x14ac:dyDescent="0.25">
      <c r="B100" s="162"/>
      <c r="C100" s="162"/>
      <c r="D100" s="162" t="s">
        <v>26</v>
      </c>
      <c r="E100" s="162"/>
    </row>
    <row r="101" spans="1:6" x14ac:dyDescent="0.25">
      <c r="A101" s="210"/>
      <c r="B101" s="210"/>
      <c r="C101" s="210"/>
      <c r="D101" s="210"/>
      <c r="E101" s="210"/>
    </row>
    <row r="102" spans="1:6" x14ac:dyDescent="0.25">
      <c r="A102" s="210" t="s">
        <v>321</v>
      </c>
      <c r="B102" s="210"/>
      <c r="C102" s="210"/>
      <c r="D102" s="210"/>
      <c r="E102" s="210"/>
    </row>
    <row r="103" spans="1:6" ht="10.5" customHeight="1" x14ac:dyDescent="0.25">
      <c r="B103" s="210"/>
      <c r="C103" s="210"/>
      <c r="D103" s="210" t="s">
        <v>26</v>
      </c>
      <c r="E103" s="210"/>
    </row>
  </sheetData>
  <mergeCells count="36">
    <mergeCell ref="A91:D91"/>
    <mergeCell ref="A102:E102"/>
    <mergeCell ref="B103:C103"/>
    <mergeCell ref="D103:E103"/>
    <mergeCell ref="A78:D78"/>
    <mergeCell ref="A80:D80"/>
    <mergeCell ref="A82:D82"/>
    <mergeCell ref="A84:D84"/>
    <mergeCell ref="A101:E101"/>
    <mergeCell ref="A93:E93"/>
    <mergeCell ref="A94:E94"/>
    <mergeCell ref="A95:E95"/>
    <mergeCell ref="A97:E97"/>
    <mergeCell ref="A89:E89"/>
    <mergeCell ref="A90:E90"/>
    <mergeCell ref="A92:E92"/>
    <mergeCell ref="A11:E11"/>
    <mergeCell ref="A12:E12"/>
    <mergeCell ref="A13:E13"/>
    <mergeCell ref="A14:E14"/>
    <mergeCell ref="A60:D60"/>
    <mergeCell ref="A28:D28"/>
    <mergeCell ref="A24:D24"/>
    <mergeCell ref="A26:D26"/>
    <mergeCell ref="A16:D16"/>
    <mergeCell ref="A18:D18"/>
    <mergeCell ref="A7:E7"/>
    <mergeCell ref="A8:E8"/>
    <mergeCell ref="A9:E9"/>
    <mergeCell ref="A5:E5"/>
    <mergeCell ref="A10:E10"/>
    <mergeCell ref="A1:E1"/>
    <mergeCell ref="A2:E2"/>
    <mergeCell ref="A4:E4"/>
    <mergeCell ref="A3:E3"/>
    <mergeCell ref="A6:D6"/>
  </mergeCells>
  <pageMargins left="0.7" right="0.7" top="0.75" bottom="0.75" header="0.3" footer="0.3"/>
  <pageSetup paperSize="9" scale="6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10</vt:i4>
      </vt:variant>
    </vt:vector>
  </HeadingPairs>
  <TitlesOfParts>
    <vt:vector size="20" baseType="lpstr">
      <vt:lpstr>Акт</vt:lpstr>
      <vt:lpstr>Бюджет</vt:lpstr>
      <vt:lpstr>2018</vt:lpstr>
      <vt:lpstr>Акт (2)</vt:lpstr>
      <vt:lpstr>2019</vt:lpstr>
      <vt:lpstr>Лист3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Бюджет!Область_печати</vt:lpstr>
      <vt:lpstr>Лист1!Область_печати</vt:lpstr>
      <vt:lpstr>Лист3!Область_печати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2022-04-12T15:23:23Z</dcterms:modified>
</cp:coreProperties>
</file>