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455" windowHeight="1098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Акт!$A$1:$E$88</definedName>
    <definedName name="_xlnm.Print_Area" localSheetId="3">'Акт (2)'!$A$1:$E$85</definedName>
    <definedName name="_xlnm.Print_Area" localSheetId="9">акт21!$A$3:$E$106</definedName>
    <definedName name="_xlnm.Print_Area" localSheetId="1">Бюджет!$A$1:$D$31</definedName>
    <definedName name="_xlnm.Print_Area" localSheetId="7">Лист1!$A$3:$E$91</definedName>
    <definedName name="_xlnm.Print_Area" localSheetId="5">Лист3!$A$2:$E$77</definedName>
  </definedNames>
  <calcPr calcId="145621"/>
</workbook>
</file>

<file path=xl/calcChain.xml><?xml version="1.0" encoding="utf-8"?>
<calcChain xmlns="http://schemas.openxmlformats.org/spreadsheetml/2006/main">
  <c r="G90" i="10" l="1"/>
  <c r="F88" i="10"/>
  <c r="E90" i="10"/>
  <c r="D86" i="10"/>
  <c r="D90" i="10" l="1"/>
  <c r="D32" i="10"/>
  <c r="D31" i="10"/>
  <c r="D30" i="10"/>
  <c r="D29" i="10"/>
  <c r="D28" i="10"/>
  <c r="D27" i="10"/>
  <c r="D26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39" i="10"/>
  <c r="D38" i="10"/>
  <c r="D37" i="10"/>
  <c r="D36" i="10"/>
  <c r="D35" i="10"/>
  <c r="D34" i="10"/>
  <c r="D33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68" i="10"/>
  <c r="D69" i="10"/>
  <c r="D70" i="10"/>
  <c r="D40" i="10"/>
  <c r="D71" i="10"/>
  <c r="D72" i="10"/>
  <c r="D73" i="10"/>
  <c r="D74" i="10"/>
  <c r="D75" i="10"/>
  <c r="D76" i="10"/>
  <c r="D77" i="10"/>
  <c r="D78" i="10"/>
  <c r="D79" i="10"/>
  <c r="D88" i="10"/>
  <c r="D85" i="10"/>
  <c r="D83" i="10"/>
  <c r="D81" i="10"/>
  <c r="D24" i="10"/>
  <c r="D21" i="10"/>
  <c r="D22" i="10"/>
  <c r="D20" i="10"/>
  <c r="D19" i="10"/>
  <c r="E91" i="10"/>
  <c r="E94" i="10" s="1"/>
  <c r="F18" i="9"/>
  <c r="F14" i="9"/>
  <c r="A95" i="10"/>
  <c r="F23" i="9" l="1"/>
  <c r="F25" i="9"/>
  <c r="F22" i="9"/>
  <c r="D69" i="8"/>
  <c r="D71" i="8"/>
  <c r="D72" i="8"/>
  <c r="D74" i="8"/>
  <c r="D67" i="8"/>
  <c r="D64" i="8"/>
  <c r="D57" i="8"/>
  <c r="D48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9" i="8"/>
  <c r="D50" i="8"/>
  <c r="D51" i="8"/>
  <c r="D52" i="8"/>
  <c r="D53" i="8"/>
  <c r="D54" i="8"/>
  <c r="D56" i="8"/>
  <c r="D58" i="8"/>
  <c r="D59" i="8"/>
  <c r="D60" i="8"/>
  <c r="D61" i="8"/>
  <c r="D62" i="8"/>
  <c r="D63" i="8"/>
  <c r="D65" i="8"/>
  <c r="D34" i="8"/>
  <c r="D24" i="8"/>
  <c r="D25" i="8"/>
  <c r="D23" i="8"/>
  <c r="D20" i="8"/>
  <c r="D21" i="8"/>
  <c r="D22" i="8"/>
  <c r="D26" i="8"/>
  <c r="D27" i="8"/>
  <c r="D28" i="8"/>
  <c r="D30" i="8"/>
  <c r="D32" i="8"/>
  <c r="D33" i="8"/>
  <c r="D19" i="8"/>
  <c r="F24" i="9" l="1"/>
  <c r="E76" i="8"/>
  <c r="D76" i="8" s="1"/>
  <c r="E77" i="8" l="1"/>
  <c r="F23" i="7" s="1"/>
  <c r="F19" i="7"/>
  <c r="F15" i="7"/>
  <c r="F14" i="7" s="1"/>
  <c r="F18" i="7"/>
  <c r="F22" i="7" s="1"/>
  <c r="F24" i="7" l="1"/>
  <c r="F25" i="7"/>
  <c r="F19" i="6"/>
  <c r="F15" i="6"/>
  <c r="F18" i="6"/>
  <c r="F14" i="6"/>
  <c r="F25" i="6" s="1"/>
  <c r="F22" i="6"/>
  <c r="E62" i="3"/>
  <c r="D62" i="3" s="1"/>
  <c r="D60" i="3"/>
  <c r="D52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5" i="3"/>
  <c r="D46" i="3"/>
  <c r="D47" i="3"/>
  <c r="D48" i="3"/>
  <c r="D49" i="3"/>
  <c r="D50" i="3"/>
  <c r="D51" i="3"/>
  <c r="D53" i="3"/>
  <c r="D54" i="3"/>
  <c r="D55" i="3"/>
  <c r="D56" i="3"/>
  <c r="D57" i="3"/>
  <c r="D58" i="3"/>
  <c r="D26" i="3"/>
  <c r="D20" i="3"/>
  <c r="D21" i="3"/>
  <c r="D23" i="3"/>
  <c r="D24" i="3"/>
  <c r="D19" i="3"/>
  <c r="E63" i="3" l="1"/>
  <c r="F23" i="6" s="1"/>
  <c r="F24" i="6" s="1"/>
  <c r="D65" i="5"/>
  <c r="D64" i="5"/>
  <c r="D62" i="5"/>
  <c r="D55" i="5"/>
  <c r="D49" i="5"/>
  <c r="E21" i="5"/>
  <c r="D21" i="5" s="1"/>
  <c r="D19" i="5"/>
  <c r="D17" i="5"/>
  <c r="D15" i="5"/>
  <c r="D13" i="5"/>
  <c r="D11" i="5"/>
  <c r="D1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4" i="5"/>
  <c r="D45" i="5"/>
  <c r="D46" i="5"/>
  <c r="D47" i="5"/>
  <c r="D48" i="5"/>
  <c r="D50" i="5"/>
  <c r="D51" i="5"/>
  <c r="D52" i="5"/>
  <c r="D53" i="5"/>
  <c r="D57" i="5"/>
  <c r="D58" i="5"/>
  <c r="D60" i="5"/>
  <c r="D10" i="5"/>
  <c r="D9" i="5"/>
  <c r="D7" i="5"/>
  <c r="E68" i="5" l="1"/>
  <c r="F24" i="4" s="1"/>
  <c r="E67" i="5"/>
  <c r="D67" i="5" s="1"/>
  <c r="F13" i="4" l="1"/>
  <c r="F19" i="4"/>
  <c r="F15" i="4"/>
  <c r="F26" i="4" l="1"/>
  <c r="F23" i="4"/>
  <c r="F25" i="4" s="1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E71" i="1"/>
  <c r="D11" i="1"/>
  <c r="C24" i="2"/>
  <c r="D24" i="2"/>
  <c r="B24" i="2" l="1"/>
  <c r="E25" i="2" s="1"/>
  <c r="D70" i="1"/>
  <c r="D68" i="1"/>
  <c r="D66" i="1"/>
  <c r="D64" i="1"/>
  <c r="D62" i="1"/>
  <c r="D61" i="1"/>
  <c r="D60" i="1"/>
  <c r="D59" i="1"/>
  <c r="D57" i="1"/>
  <c r="D56" i="1"/>
  <c r="D55" i="1"/>
  <c r="D54" i="1"/>
  <c r="D53" i="1"/>
  <c r="D52" i="1"/>
  <c r="D51" i="1"/>
  <c r="D50" i="1"/>
  <c r="D48" i="1"/>
  <c r="D46" i="1"/>
  <c r="D45" i="1"/>
  <c r="D44" i="1"/>
  <c r="D43" i="1"/>
  <c r="D42" i="1"/>
  <c r="D41" i="1"/>
  <c r="D40" i="1"/>
  <c r="D39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5" i="1"/>
  <c r="D13" i="1"/>
  <c r="D10" i="1"/>
  <c r="D9" i="1"/>
  <c r="D7" i="1"/>
</calcChain>
</file>

<file path=xl/sharedStrings.xml><?xml version="1.0" encoding="utf-8"?>
<sst xmlns="http://schemas.openxmlformats.org/spreadsheetml/2006/main" count="950" uniqueCount="327">
  <si>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</si>
  <si>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</si>
  <si>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</si>
  <si>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</si>
  <si>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</si>
  <si>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</si>
  <si>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</si>
  <si>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</si>
  <si>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</si>
  <si>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</si>
  <si>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</si>
  <si>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</si>
  <si>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</si>
  <si>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</si>
  <si>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</si>
  <si>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</si>
  <si>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</si>
  <si>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</si>
  <si>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</si>
  <si>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</si>
  <si>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</si>
  <si>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</si>
  <si>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</si>
  <si>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</si>
  <si>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</si>
  <si>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</si>
  <si>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</si>
  <si>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</si>
  <si>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</si>
  <si>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</si>
  <si>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</si>
  <si>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</si>
  <si>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</si>
  <si>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</si>
  <si>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</si>
  <si>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</si>
  <si>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</si>
  <si>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</si>
  <si>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</si>
  <si>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</si>
  <si>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</si>
  <si>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</si>
  <si>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</si>
  <si>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</si>
  <si>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</si>
  <si>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</si>
  <si>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</si>
  <si>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</si>
  <si>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</si>
  <si>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</si>
  <si>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</si>
  <si>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</si>
  <si>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</si>
  <si>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</si>
  <si>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</si>
  <si>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</si>
  <si>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</si>
  <si>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</si>
  <si>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</si>
  <si>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</si>
  <si>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</si>
  <si>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</si>
  <si>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</si>
  <si>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</si>
  <si>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</si>
  <si>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</si>
  <si>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Промывка трубопровода системы отопления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</si>
  <si>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</si>
  <si>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</si>
  <si>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</si>
  <si>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</si>
  <si>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</si>
  <si>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</si>
  <si>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</si>
  <si>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</si>
  <si>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</si>
  <si>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</si>
  <si>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</si>
  <si>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</si>
  <si>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</si>
  <si>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</si>
  <si>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</si>
  <si>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м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</si>
  <si>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</si>
  <si>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</si>
  <si>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1 смеситель</t>
  </si>
  <si>
    <t>Текущий ремонт конструктивных элементов жилых зданий</t>
  </si>
  <si>
    <t>1 створка</t>
  </si>
  <si>
    <t xml:space="preserve">     Постановка заклепок в местах соединения труб</t>
  </si>
  <si>
    <t>100 м2</t>
  </si>
  <si>
    <t>100 приборов</t>
  </si>
  <si>
    <t>Обслуживание ВДГО</t>
  </si>
  <si>
    <t>Уборка чердаков и подвалов</t>
  </si>
  <si>
    <t xml:space="preserve">     Смена прокладки сифона на пластмассовых трубопроводах</t>
  </si>
  <si>
    <t xml:space="preserve">     Очистка кровли от снега толщ. 10 см, сбивание сосулей</t>
  </si>
  <si>
    <t xml:space="preserve">     Смена стекол в деревянных переплетах при площади стекла  до: 0,25 м</t>
  </si>
  <si>
    <t>1 м3</t>
  </si>
  <si>
    <t>10 м2</t>
  </si>
  <si>
    <t xml:space="preserve">     Очистка чердаков и подвалов</t>
  </si>
  <si>
    <t xml:space="preserve">     Запуск потока воды: отопление, ГВС</t>
  </si>
  <si>
    <t xml:space="preserve">     Ликвидация воздушных пробок в системе отопления, в стояке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</si>
  <si>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</si>
  <si>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</si>
  <si>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 xml:space="preserve">     Ремонт смесителя без душа, без снятия с места замена кран-буксы</t>
  </si>
  <si>
    <t xml:space="preserve">     Ремонт смесителя с душем, без снятия с места, смена прокладок</t>
  </si>
  <si>
    <t xml:space="preserve">     Разборка трубопровода из чугунных канализационных труб.</t>
  </si>
  <si>
    <t>1 узел</t>
  </si>
  <si>
    <t>1 стояк</t>
  </si>
  <si>
    <t>1 участок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</si>
  <si>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</si>
  <si>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Устранение засоров санитарных приборов</t>
  </si>
  <si>
    <t>1 прибор</t>
  </si>
  <si>
    <t xml:space="preserve">     Перенавеска водосточных труб.</t>
  </si>
  <si>
    <t xml:space="preserve">     Смена отдельных участков трубопроводов из полиэтиленовых  труб высокой плотности: диам. 100 мм</t>
  </si>
  <si>
    <t xml:space="preserve">     Смена стекол в деревянных переплетах при площади стекла  до: 0,5 м</t>
  </si>
  <si>
    <t xml:space="preserve">     Смена стекол толщиной 2-3 мм  на штапиках по замазке: в деревянных переплетах при S проема до 1 м2</t>
  </si>
  <si>
    <t xml:space="preserve">     Смена частей водосточных труб: прямых звеньев с земли, лестниц или подмостей</t>
  </si>
  <si>
    <t xml:space="preserve">     Установка частей водосточных труб (отметов)</t>
  </si>
  <si>
    <t xml:space="preserve">     Смена отдельных участков трубопроводов из стальных водогазопроводных неоцинкованных труб д-м: 20 мм</t>
  </si>
  <si>
    <t>Задолженность по оплате за содержание и текущий ремонт на 01.01.2018 г. -  319 186,33 руб.</t>
  </si>
  <si>
    <t>Отчет по бюджету №107/13-2017</t>
  </si>
  <si>
    <t>АКТ № 107/13-2017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</si>
  <si>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13 квартала 107.</t>
  </si>
  <si>
    <t xml:space="preserve">     Заделка окон: фанерой, ДВП (б/у)</t>
  </si>
  <si>
    <t xml:space="preserve">     Осмотр квартир</t>
  </si>
  <si>
    <t xml:space="preserve">     Замена крестовины Д-20</t>
  </si>
  <si>
    <t xml:space="preserve">     Замена трубопровода диаметром: 20 мм</t>
  </si>
  <si>
    <t xml:space="preserve">     Прокладка трубопроводов канализационных из полиэтиленовых труб высокой плотности: 110 мм</t>
  </si>
  <si>
    <t xml:space="preserve">     Смена вентилей и клапанов обратных муфтовых д. 15мм</t>
  </si>
  <si>
    <t xml:space="preserve">     Демонтаж-монтаж створки оконного переплета</t>
  </si>
  <si>
    <t>Целевой сбор</t>
  </si>
  <si>
    <t xml:space="preserve">     Завоз песка и земли</t>
  </si>
  <si>
    <t>на общую сумму 236 592,15 руб. (Двести тридцать шесть тысяч пятьсот девяносто два рубля 15 копеек).</t>
  </si>
  <si>
    <t>Долг за выполненные работы (доходы за минусом расходов) на  01.01.2018 г. -  610 849,60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</si>
  <si>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</si>
  <si>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</si>
  <si>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</si>
  <si>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</si>
  <si>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</si>
  <si>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</si>
  <si>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</si>
  <si>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</si>
  <si>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</si>
  <si>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</si>
  <si>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</si>
  <si>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</si>
  <si>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</si>
  <si>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Списание долга за выполненые работы на 01.01.2015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</si>
  <si>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</si>
  <si>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</si>
  <si>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</si>
  <si>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</si>
  <si>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</si>
  <si>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</si>
  <si>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</si>
  <si>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</si>
  <si>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</si>
  <si>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</si>
  <si>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</si>
  <si>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</si>
  <si>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</si>
  <si>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107/13-2018</t>
  </si>
  <si>
    <t xml:space="preserve">     Завоз песка, ПГС, щебня, земли</t>
  </si>
  <si>
    <t xml:space="preserve">     Изготовление и установка песочниц</t>
  </si>
  <si>
    <t xml:space="preserve">     Окраска известковыми составами: по кирпичу и бетону (бордюр. столбики, столбы)</t>
  </si>
  <si>
    <t xml:space="preserve">     Окраска песочницы</t>
  </si>
  <si>
    <t xml:space="preserve">     Ремонт мусорной стоянки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</si>
  <si>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</si>
  <si>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</si>
  <si>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</si>
  <si>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</si>
  <si>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</si>
  <si>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</si>
  <si>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</si>
  <si>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Осмотр, замеры, опломбировка ПУ Т/У с представителем</t>
  </si>
  <si>
    <t xml:space="preserve">     Ремонт смесителя без душа</t>
  </si>
  <si>
    <t xml:space="preserve">     Сдача ИТП представителю энергоснабжающей организации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</si>
  <si>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</si>
  <si>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</si>
  <si>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 подвальных помещениях (засоры, подпоры)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</si>
  <si>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</si>
  <si>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</si>
  <si>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</si>
  <si>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</si>
  <si>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</si>
  <si>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</si>
  <si>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Осмотр замеры рамок холодной воды</t>
  </si>
  <si>
    <t>чел.-ч</t>
  </si>
  <si>
    <t xml:space="preserve">     Приварка проушины</t>
  </si>
  <si>
    <t xml:space="preserve">     Окраска фасадов ВДК с подготовкой</t>
  </si>
  <si>
    <t xml:space="preserve">     Услуги  по вывозу и утилизации листвы, веток, деревьев, скошенной травы , смета и др.</t>
  </si>
  <si>
    <t>АКТ № 107/13-2018</t>
  </si>
  <si>
    <t>"31" марта 2019 г.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</si>
  <si>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</si>
  <si>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</si>
  <si>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</si>
  <si>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</si>
  <si>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</si>
  <si>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186 791.83 руб. (Сто восемьдесят шесть тысяч семьсот девяносто один рубль 83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</si>
  <si>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</si>
  <si>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</si>
  <si>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</si>
  <si>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</si>
  <si>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</si>
  <si>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</si>
  <si>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</si>
  <si>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</si>
  <si>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</si>
  <si>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</si>
  <si>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</si>
  <si>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</si>
  <si>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</si>
  <si>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</si>
  <si>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</si>
  <si>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</si>
  <si>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</si>
  <si>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</si>
  <si>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</si>
  <si>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</si>
  <si>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</si>
  <si>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системы центрального отопления, устройств в чердачных и подвальных помещениях.</t>
  </si>
  <si>
    <t xml:space="preserve">     Отогрев трубопровода Д-15, Д-20</t>
  </si>
  <si>
    <t xml:space="preserve">     Подготовка элеваторного узла</t>
  </si>
  <si>
    <t xml:space="preserve">     Ремонт смесителя без душа, без снятия с места, смена прокладок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</si>
  <si>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</si>
  <si>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</si>
  <si>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Заделка подвальных окон: (изовером, пенопропиленом и тд)</t>
  </si>
  <si>
    <t xml:space="preserve">     Смена дверных приборов: шпингалеты</t>
  </si>
  <si>
    <t xml:space="preserve">     Установка решеток на окна, радиаторы, приямки</t>
  </si>
  <si>
    <t xml:space="preserve">     Заделка подвальных окон: фанерой</t>
  </si>
  <si>
    <t xml:space="preserve">     М. Ремонт оконных переплетов (пристрожка, установка угольников, укрепление)</t>
  </si>
  <si>
    <t xml:space="preserve">     Проверка исправности канализационных вытяжек</t>
  </si>
  <si>
    <t>1 кв</t>
  </si>
  <si>
    <t xml:space="preserve">     Смена ухватов для водосточных труб: в каменных стенах</t>
  </si>
  <si>
    <t xml:space="preserve">     Укрепление дверных приборов: петли (шарниры), шпингалеты, ручки накладные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</si>
  <si>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</si>
  <si>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</si>
  <si>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</si>
  <si>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</si>
  <si>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107/13</t>
  </si>
  <si>
    <t>По графику</t>
  </si>
  <si>
    <t>Отчет по бюджету № 107/13-2019</t>
  </si>
  <si>
    <t>Период: с 01.01.2019 по 31.12.2019 года.</t>
  </si>
  <si>
    <t>- субсидия</t>
  </si>
  <si>
    <t xml:space="preserve">           2. Всего за период с "01"января 2019 г. по "31"декабря 2019 г. выполнено работ на общую сумму 149745.05 руб. (Сто сорок девять тысяч семьсот сорок пять рублей 5 копеек)</t>
  </si>
  <si>
    <t xml:space="preserve">                         _______________________________________________________      ____________________________________</t>
  </si>
  <si>
    <t>Заказчик -         ______________________________________________________   __________________________________</t>
  </si>
  <si>
    <t>Отчет по бюджету № 107/13-2020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</si>
  <si>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</si>
  <si>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</si>
  <si>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</si>
  <si>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</si>
  <si>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</si>
  <si>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</si>
  <si>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урны</t>
  </si>
  <si>
    <t xml:space="preserve">     Ремонт мусорного контейнера</t>
  </si>
  <si>
    <t xml:space="preserve">     Установка урны</t>
  </si>
  <si>
    <t>1 стойка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</si>
  <si>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</si>
  <si>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</si>
  <si>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</si>
  <si>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канализации из полиет. труб высокой пл-ти: вертик. д 50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</si>
  <si>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</si>
  <si>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</si>
  <si>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</si>
  <si>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</si>
  <si>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Промывка выпусков канализации (устранение засора)</t>
  </si>
  <si>
    <t xml:space="preserve">     Смена заглушек на обратный клапан АЭРАТОР диаметром: до 50 мм</t>
  </si>
  <si>
    <t xml:space="preserve">     Снятие замеров температуры ГВС</t>
  </si>
  <si>
    <t>1 замер</t>
  </si>
  <si>
    <t xml:space="preserve">     Окраска масляными составами  по дереву: доски объявления</t>
  </si>
  <si>
    <t xml:space="preserve">     Установка досок объявлений с изготовлением</t>
  </si>
  <si>
    <t xml:space="preserve">     Закрытие слуховых окон и люков выхода на кровлю</t>
  </si>
  <si>
    <t>10 шт.</t>
  </si>
  <si>
    <t xml:space="preserve">     Открытие подвальных окон</t>
  </si>
  <si>
    <t xml:space="preserve">     Очистка желобов от мусора: вручную (при расчете 1 кг. мусора = 3 м 1 желоба)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</si>
  <si>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</si>
  <si>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</si>
  <si>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</si>
  <si>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</si>
  <si>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</si>
  <si>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Устройство перильного ограждения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</si>
  <si>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</si>
  <si>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176866.46 руб. (Сто семьдесят шесть тысяч восемьсот шестьдесят шесть рублей 46 копеек)</t>
  </si>
  <si>
    <t xml:space="preserve">                         ________________________________________      ____________________________________</t>
  </si>
  <si>
    <t>Отчет по бюджету № 107/13-2021</t>
  </si>
  <si>
    <t>Период: с 01.01.2021 по 31.12.2021 года.</t>
  </si>
  <si>
    <t>31 марта 2022 г.</t>
  </si>
  <si>
    <t xml:space="preserve">     Валка деревьев в городских условиях: (дуб, бук, граб, клен, ясень) д. до 300мм</t>
  </si>
  <si>
    <t>Дезинсекция и дератизация</t>
  </si>
  <si>
    <t xml:space="preserve">     Дезинсекция и дератизация</t>
  </si>
  <si>
    <t xml:space="preserve">     Ремонт металлических ограждении: средний</t>
  </si>
  <si>
    <t xml:space="preserve">     Смена внутренних трубопроводов из стальных труб д. 25 мм</t>
  </si>
  <si>
    <t xml:space="preserve">     Смена внутренних трубопроводов из стальных труб д. до 32 мм</t>
  </si>
  <si>
    <t xml:space="preserve">     Смена отдельных участков трубопроводов диаметром: 15 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</si>
  <si>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</si>
  <si>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</si>
  <si>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</si>
  <si>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</si>
  <si>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</si>
  <si>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</si>
  <si>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</si>
  <si>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</si>
  <si>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Перемотка сгона со сливом стояка</t>
  </si>
  <si>
    <t xml:space="preserve">     Демонтаж аншлагов над подъездами</t>
  </si>
  <si>
    <t xml:space="preserve">     Демонтаж-монтаж прямых звеньев водосточных труб</t>
  </si>
  <si>
    <t xml:space="preserve">     Изготовление щита из доски б/у</t>
  </si>
  <si>
    <t xml:space="preserve">     Монтаж аншлагов, стенда, вывески, доски объявления и т.д.</t>
  </si>
  <si>
    <t xml:space="preserve">     Окрашивание ранее окрашенных поверхностей стен водоэмульсионными составами.</t>
  </si>
  <si>
    <t xml:space="preserve">     Открытие форточек</t>
  </si>
  <si>
    <t xml:space="preserve">     Перенавеска в/сточ. отметов</t>
  </si>
  <si>
    <t xml:space="preserve">     Ремонт штукатурки  вн. стен по камню и бетону цем-извес раствором, S отдельных мест до 1м2: до 20 мм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</si>
  <si>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</si>
  <si>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</si>
  <si>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</si>
  <si>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</si>
  <si>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</si>
  <si>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порогов дверных</t>
  </si>
  <si>
    <t>100 мест</t>
  </si>
  <si>
    <t xml:space="preserve">     Укладка (установка) щитов</t>
  </si>
  <si>
    <t xml:space="preserve">     Укрепление воронки</t>
  </si>
  <si>
    <t xml:space="preserve">     Покрытие поверхностей грунтовкой глубокого проникновения: за 1 раз стен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</si>
  <si>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</si>
  <si>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</si>
  <si>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</si>
  <si>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</si>
  <si>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 xml:space="preserve">     Техническое обслуживание ОДПУ перерасчет за 2020г.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</si>
</sst>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164" fontId="15" fillId="0" borderId="1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166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3" xfId="1" applyFont="1" applyBorder="1" applyAlignment="1">
      <alignment horizontal="center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22" xfId="1" applyFont="1" applyFill="1" applyBorder="1" applyAlignment="1">
      <alignment horizontal="center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3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3" xfId="1" applyFont="1" applyBorder="1" applyAlignment="1">
      <alignment horizontal="center" vertical="top" wrapText="1"/>
    </xf>
    <xf numFmtId="164" fontId="25" fillId="0" borderId="0" xfId="1" applyFont="1"/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9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9" fontId="15" fillId="0" borderId="1" xfId="1" applyNumberFormat="1" applyFont="1" applyFill="1" applyBorder="1" applyAlignment="1">
      <alignment horizontal="center" vertical="center"/>
    </xf>
    <xf numFmtId="169" fontId="15" fillId="0" borderId="0" xfId="0" applyNumberFormat="1" applyFont="1" applyFill="1" applyAlignment="1">
      <alignment horizontal="center" vertical="center"/>
    </xf>
    <xf numFmtId="164" fontId="14" fillId="0" borderId="1" xfId="1" applyNumberFormat="1" applyFont="1" applyFill="1" applyBorder="1" applyAlignment="1">
      <alignment vertical="center" wrapText="1"/>
    </xf>
    <xf numFmtId="169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justify" vertical="center"/>
    </xf>
    <xf numFmtId="164" fontId="22" fillId="0" borderId="1" xfId="1" applyNumberFormat="1" applyFont="1" applyFill="1" applyBorder="1" applyAlignment="1">
      <alignment vertical="center"/>
    </xf>
    <xf numFmtId="169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0" xfId="0" applyFont="1" applyAlignment="1">
      <alignment horizontal="justify" vertical="center"/>
    </xf>
    <xf numFmtId="0" fontId="15" fillId="0" borderId="25" xfId="0" applyFont="1" applyBorder="1" applyAlignment="1">
      <alignment horizontal="centerContinuous" vertical="center" wrapText="1"/>
    </xf>
    <xf numFmtId="0" fontId="15" fillId="0" borderId="24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6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11" xfId="0" applyNumberFormat="1" applyFont="1" applyFill="1" applyBorder="1" applyAlignment="1">
      <alignment horizontal="center" vertical="center"/>
    </xf>
    <xf numFmtId="2" fontId="16" fillId="6" borderId="27" xfId="0" applyNumberFormat="1" applyFont="1" applyFill="1" applyBorder="1" applyAlignment="1">
      <alignment horizontal="center" vertical="center" wrapText="1"/>
    </xf>
    <xf numFmtId="167" fontId="15" fillId="6" borderId="1" xfId="0" applyNumberFormat="1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8" fontId="15" fillId="6" borderId="1" xfId="0" applyNumberFormat="1" applyFont="1" applyFill="1" applyBorder="1" applyAlignment="1">
      <alignment horizontal="center" vertical="center"/>
    </xf>
    <xf numFmtId="166" fontId="15" fillId="6" borderId="1" xfId="0" applyNumberFormat="1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2" fontId="15" fillId="0" borderId="0" xfId="0" applyNumberFormat="1" applyFont="1" applyBorder="1" applyAlignment="1">
      <alignment horizontal="left" vertical="center"/>
    </xf>
    <xf numFmtId="2" fontId="4" fillId="0" borderId="1" xfId="0" applyNumberFormat="1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22" fillId="0" borderId="21" xfId="1" applyFont="1" applyFill="1" applyBorder="1" applyAlignment="1">
      <alignment horizontal="left" vertical="center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49" fontId="19" fillId="0" borderId="19" xfId="1" applyNumberFormat="1" applyFont="1" applyBorder="1" applyAlignment="1">
      <alignment horizontal="left" vertical="top" wrapText="1"/>
    </xf>
    <xf numFmtId="49" fontId="19" fillId="0" borderId="20" xfId="1" applyNumberFormat="1" applyFont="1" applyBorder="1" applyAlignment="1">
      <alignment horizontal="left" vertical="top" wrapText="1"/>
    </xf>
    <xf numFmtId="49" fontId="19" fillId="0" borderId="21" xfId="1" applyNumberFormat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view="pageBreakPreview" topLeftCell="A49" zoomScale="85" zoomScaleSheetLayoutView="85" workbookViewId="0">
      <selection activeCell="A75" sqref="A75"/>
    </sheetView>
  </sheetViews>
  <sheetFormatPr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50" customWidth="1"/>
    <col min="5" max="5" width="15" style="50" customWidth="1"/>
    <col min="6" max="6" width="10.140625" style="1" bestFit="1" customWidth="1"/>
    <col min="7" max="16384" width="9.140625" style="1"/>
  </cols>
  <sheetData>
    <row r="1" spans="1:9" ht="14.25" x14ac:dyDescent="0.2">
      <c r="A1" s="182" t="s">
        <v>121</v>
      </c>
      <c r="B1" s="182"/>
      <c r="C1" s="182"/>
      <c r="D1" s="182"/>
      <c r="E1" s="182"/>
      <c r="I1" s="3"/>
    </row>
    <row r="2" spans="1:9" ht="31.5" customHeight="1" x14ac:dyDescent="0.2">
      <c r="A2" s="181" t="s">
        <v>122</v>
      </c>
      <c r="B2" s="181"/>
      <c r="C2" s="181"/>
      <c r="D2" s="181"/>
      <c r="E2" s="181"/>
      <c r="I2" s="3"/>
    </row>
    <row r="3" spans="1:9" ht="14.25" x14ac:dyDescent="0.2">
      <c r="A3" s="17" t="s">
        <v>6</v>
      </c>
      <c r="B3" s="39"/>
      <c r="C3" s="32"/>
      <c r="D3" s="183" t="s">
        <v>7</v>
      </c>
      <c r="E3" s="183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51" t="s">
        <v>4</v>
      </c>
      <c r="E5" s="51" t="s">
        <v>1</v>
      </c>
      <c r="I5" s="3"/>
    </row>
    <row r="6" spans="1:9" s="27" customFormat="1" ht="14.25" x14ac:dyDescent="0.25">
      <c r="A6" s="36" t="s">
        <v>8</v>
      </c>
      <c r="B6" s="41"/>
      <c r="C6" s="41"/>
      <c r="D6" s="52"/>
      <c r="E6" s="53"/>
    </row>
    <row r="7" spans="1:9" s="28" customFormat="1" ht="15" x14ac:dyDescent="0.25">
      <c r="A7" s="37" t="s">
        <v>55</v>
      </c>
      <c r="B7" s="42" t="s">
        <v>22</v>
      </c>
      <c r="C7" s="42" t="s">
        <v>11</v>
      </c>
      <c r="D7" s="54">
        <f>E7</f>
        <v>2123.63</v>
      </c>
      <c r="E7" s="55">
        <v>2123.63</v>
      </c>
    </row>
    <row r="8" spans="1:9" s="27" customFormat="1" ht="14.25" x14ac:dyDescent="0.25">
      <c r="A8" s="36" t="s">
        <v>39</v>
      </c>
      <c r="B8" s="41"/>
      <c r="C8" s="41"/>
      <c r="D8" s="52"/>
      <c r="E8" s="53"/>
    </row>
    <row r="9" spans="1:9" s="28" customFormat="1" ht="38.25" customHeight="1" x14ac:dyDescent="0.25">
      <c r="A9" s="37" t="s">
        <v>109</v>
      </c>
      <c r="B9" s="43">
        <v>1.6</v>
      </c>
      <c r="C9" s="42" t="s">
        <v>96</v>
      </c>
      <c r="D9" s="54">
        <f>E9/B9</f>
        <v>1067.3374999999999</v>
      </c>
      <c r="E9" s="55">
        <v>1707.74</v>
      </c>
    </row>
    <row r="10" spans="1:9" s="28" customFormat="1" ht="15" x14ac:dyDescent="0.25">
      <c r="A10" s="37" t="s">
        <v>56</v>
      </c>
      <c r="B10" s="44">
        <v>3600</v>
      </c>
      <c r="C10" s="42" t="s">
        <v>12</v>
      </c>
      <c r="D10" s="54">
        <f>E10/B10</f>
        <v>3.9500027777777778</v>
      </c>
      <c r="E10" s="55">
        <v>14220.01</v>
      </c>
    </row>
    <row r="11" spans="1:9" s="28" customFormat="1" ht="15" x14ac:dyDescent="0.25">
      <c r="A11" s="62" t="s">
        <v>131</v>
      </c>
      <c r="B11" s="63">
        <v>1</v>
      </c>
      <c r="C11" s="64" t="s">
        <v>11</v>
      </c>
      <c r="D11" s="54">
        <f>E11/B11</f>
        <v>1333</v>
      </c>
      <c r="E11" s="61">
        <v>1333</v>
      </c>
    </row>
    <row r="12" spans="1:9" s="28" customFormat="1" ht="15" x14ac:dyDescent="0.25">
      <c r="A12" s="38" t="s">
        <v>54</v>
      </c>
      <c r="B12" s="41"/>
      <c r="C12" s="41"/>
      <c r="D12" s="52"/>
      <c r="E12" s="53"/>
    </row>
    <row r="13" spans="1:9" s="28" customFormat="1" ht="30" x14ac:dyDescent="0.25">
      <c r="A13" s="37" t="s">
        <v>57</v>
      </c>
      <c r="B13" s="42" t="s">
        <v>22</v>
      </c>
      <c r="C13" s="42" t="s">
        <v>11</v>
      </c>
      <c r="D13" s="54">
        <f>E13</f>
        <v>32671.200000000001</v>
      </c>
      <c r="E13" s="55">
        <v>32671.200000000001</v>
      </c>
    </row>
    <row r="14" spans="1:9" s="28" customFormat="1" ht="15" x14ac:dyDescent="0.25">
      <c r="A14" s="38" t="s">
        <v>40</v>
      </c>
      <c r="B14" s="41"/>
      <c r="C14" s="41"/>
      <c r="D14" s="52"/>
      <c r="E14" s="53"/>
    </row>
    <row r="15" spans="1:9" s="28" customFormat="1" ht="30" x14ac:dyDescent="0.25">
      <c r="A15" s="37" t="s">
        <v>58</v>
      </c>
      <c r="B15" s="42" t="s">
        <v>24</v>
      </c>
      <c r="C15" s="42" t="s">
        <v>11</v>
      </c>
      <c r="D15" s="54">
        <f>E15</f>
        <v>4740.6899999999996</v>
      </c>
      <c r="E15" s="55">
        <v>4740.6899999999996</v>
      </c>
    </row>
    <row r="16" spans="1:9" s="28" customFormat="1" ht="15" x14ac:dyDescent="0.25">
      <c r="A16" s="36" t="s">
        <v>41</v>
      </c>
      <c r="B16" s="41"/>
      <c r="C16" s="41"/>
      <c r="D16" s="52"/>
      <c r="E16" s="53"/>
    </row>
    <row r="17" spans="1:5" s="28" customFormat="1" ht="15" x14ac:dyDescent="0.25">
      <c r="A17" s="37" t="s">
        <v>99</v>
      </c>
      <c r="B17" s="44">
        <v>2</v>
      </c>
      <c r="C17" s="42" t="s">
        <v>106</v>
      </c>
      <c r="D17" s="54">
        <f t="shared" ref="D17:D46" si="0">E17/B17</f>
        <v>72.84</v>
      </c>
      <c r="E17" s="55">
        <v>145.68</v>
      </c>
    </row>
    <row r="18" spans="1:5" s="28" customFormat="1" ht="15" x14ac:dyDescent="0.25">
      <c r="A18" s="37" t="s">
        <v>59</v>
      </c>
      <c r="B18" s="44">
        <v>1</v>
      </c>
      <c r="C18" s="42" t="s">
        <v>14</v>
      </c>
      <c r="D18" s="54">
        <f t="shared" si="0"/>
        <v>796.94</v>
      </c>
      <c r="E18" s="55">
        <v>796.94</v>
      </c>
    </row>
    <row r="19" spans="1:5" s="28" customFormat="1" ht="30" x14ac:dyDescent="0.25">
      <c r="A19" s="37" t="s">
        <v>100</v>
      </c>
      <c r="B19" s="44">
        <v>1</v>
      </c>
      <c r="C19" s="42" t="s">
        <v>107</v>
      </c>
      <c r="D19" s="54">
        <f t="shared" si="0"/>
        <v>435.14</v>
      </c>
      <c r="E19" s="55">
        <v>435.14</v>
      </c>
    </row>
    <row r="20" spans="1:5" s="28" customFormat="1" ht="15" x14ac:dyDescent="0.25">
      <c r="A20" s="37" t="s">
        <v>60</v>
      </c>
      <c r="B20" s="46">
        <v>7.0000000000000007E-2</v>
      </c>
      <c r="C20" s="42" t="s">
        <v>15</v>
      </c>
      <c r="D20" s="54">
        <f t="shared" si="0"/>
        <v>4453.1428571428569</v>
      </c>
      <c r="E20" s="55">
        <v>311.72000000000003</v>
      </c>
    </row>
    <row r="21" spans="1:5" s="28" customFormat="1" ht="15" x14ac:dyDescent="0.25">
      <c r="A21" s="37" t="s">
        <v>79</v>
      </c>
      <c r="B21" s="46">
        <v>0.09</v>
      </c>
      <c r="C21" s="42" t="s">
        <v>80</v>
      </c>
      <c r="D21" s="54">
        <f t="shared" si="0"/>
        <v>22906.222222222223</v>
      </c>
      <c r="E21" s="55">
        <v>2061.56</v>
      </c>
    </row>
    <row r="22" spans="1:5" s="28" customFormat="1" ht="30" x14ac:dyDescent="0.25">
      <c r="A22" s="37" t="s">
        <v>61</v>
      </c>
      <c r="B22" s="46">
        <v>2.06</v>
      </c>
      <c r="C22" s="42" t="s">
        <v>16</v>
      </c>
      <c r="D22" s="54">
        <f t="shared" si="0"/>
        <v>1587.0242718446602</v>
      </c>
      <c r="E22" s="55">
        <v>3269.27</v>
      </c>
    </row>
    <row r="23" spans="1:5" s="28" customFormat="1" ht="15" x14ac:dyDescent="0.25">
      <c r="A23" s="37" t="s">
        <v>62</v>
      </c>
      <c r="B23" s="46">
        <v>0.02</v>
      </c>
      <c r="C23" s="42" t="s">
        <v>17</v>
      </c>
      <c r="D23" s="54">
        <f t="shared" si="0"/>
        <v>21940.5</v>
      </c>
      <c r="E23" s="55">
        <v>438.81</v>
      </c>
    </row>
    <row r="24" spans="1:5" s="28" customFormat="1" ht="30" x14ac:dyDescent="0.25">
      <c r="A24" s="37" t="s">
        <v>63</v>
      </c>
      <c r="B24" s="44">
        <v>1</v>
      </c>
      <c r="C24" s="42" t="s">
        <v>14</v>
      </c>
      <c r="D24" s="54">
        <f t="shared" si="0"/>
        <v>384.58</v>
      </c>
      <c r="E24" s="55">
        <v>384.58</v>
      </c>
    </row>
    <row r="25" spans="1:5" s="28" customFormat="1" ht="15" x14ac:dyDescent="0.25">
      <c r="A25" s="37" t="s">
        <v>81</v>
      </c>
      <c r="B25" s="43">
        <v>0.4</v>
      </c>
      <c r="C25" s="42" t="s">
        <v>15</v>
      </c>
      <c r="D25" s="54">
        <f t="shared" si="0"/>
        <v>13516.324999999999</v>
      </c>
      <c r="E25" s="55">
        <v>5406.53</v>
      </c>
    </row>
    <row r="26" spans="1:5" s="28" customFormat="1" ht="30" x14ac:dyDescent="0.25">
      <c r="A26" s="37" t="s">
        <v>64</v>
      </c>
      <c r="B26" s="44">
        <v>6</v>
      </c>
      <c r="C26" s="42" t="s">
        <v>18</v>
      </c>
      <c r="D26" s="54">
        <f t="shared" si="0"/>
        <v>146.49833333333333</v>
      </c>
      <c r="E26" s="55">
        <v>878.99</v>
      </c>
    </row>
    <row r="27" spans="1:5" s="28" customFormat="1" ht="15" x14ac:dyDescent="0.25">
      <c r="A27" s="37" t="s">
        <v>101</v>
      </c>
      <c r="B27" s="44">
        <v>2</v>
      </c>
      <c r="C27" s="42" t="s">
        <v>106</v>
      </c>
      <c r="D27" s="54">
        <f t="shared" si="0"/>
        <v>58.414999999999999</v>
      </c>
      <c r="E27" s="55">
        <v>116.83</v>
      </c>
    </row>
    <row r="28" spans="1:5" s="28" customFormat="1" ht="15" x14ac:dyDescent="0.25">
      <c r="A28" s="37" t="s">
        <v>65</v>
      </c>
      <c r="B28" s="44">
        <v>1</v>
      </c>
      <c r="C28" s="42" t="s">
        <v>13</v>
      </c>
      <c r="D28" s="54">
        <f t="shared" si="0"/>
        <v>3498.45</v>
      </c>
      <c r="E28" s="55">
        <v>3498.45</v>
      </c>
    </row>
    <row r="29" spans="1:5" s="28" customFormat="1" ht="30" x14ac:dyDescent="0.25">
      <c r="A29" s="37" t="s">
        <v>102</v>
      </c>
      <c r="B29" s="46">
        <v>0.01</v>
      </c>
      <c r="C29" s="42" t="s">
        <v>90</v>
      </c>
      <c r="D29" s="54">
        <f t="shared" si="0"/>
        <v>6104</v>
      </c>
      <c r="E29" s="55">
        <v>61.04</v>
      </c>
    </row>
    <row r="30" spans="1:5" s="28" customFormat="1" ht="15" x14ac:dyDescent="0.25">
      <c r="A30" s="37" t="s">
        <v>66</v>
      </c>
      <c r="B30" s="44">
        <v>4448</v>
      </c>
      <c r="C30" s="42" t="s">
        <v>19</v>
      </c>
      <c r="D30" s="54">
        <f t="shared" si="0"/>
        <v>1.3102473021582732</v>
      </c>
      <c r="E30" s="55">
        <v>5827.98</v>
      </c>
    </row>
    <row r="31" spans="1:5" s="28" customFormat="1" ht="15" x14ac:dyDescent="0.25">
      <c r="A31" s="37" t="s">
        <v>67</v>
      </c>
      <c r="B31" s="44">
        <v>1</v>
      </c>
      <c r="C31" s="42" t="s">
        <v>13</v>
      </c>
      <c r="D31" s="54">
        <f t="shared" si="0"/>
        <v>387.91</v>
      </c>
      <c r="E31" s="55">
        <v>387.91</v>
      </c>
    </row>
    <row r="32" spans="1:5" s="28" customFormat="1" ht="30" x14ac:dyDescent="0.25">
      <c r="A32" s="37" t="s">
        <v>103</v>
      </c>
      <c r="B32" s="44">
        <v>3</v>
      </c>
      <c r="C32" s="42" t="s">
        <v>85</v>
      </c>
      <c r="D32" s="54">
        <f t="shared" si="0"/>
        <v>132.80666666666667</v>
      </c>
      <c r="E32" s="55">
        <v>398.42</v>
      </c>
    </row>
    <row r="33" spans="1:5" s="28" customFormat="1" ht="30" x14ac:dyDescent="0.25">
      <c r="A33" s="37" t="s">
        <v>104</v>
      </c>
      <c r="B33" s="44">
        <v>1</v>
      </c>
      <c r="C33" s="42" t="s">
        <v>85</v>
      </c>
      <c r="D33" s="54">
        <f t="shared" si="0"/>
        <v>108.34</v>
      </c>
      <c r="E33" s="55">
        <v>108.34</v>
      </c>
    </row>
    <row r="34" spans="1:5" s="28" customFormat="1" ht="30" x14ac:dyDescent="0.25">
      <c r="A34" s="37" t="s">
        <v>68</v>
      </c>
      <c r="B34" s="44">
        <v>1</v>
      </c>
      <c r="C34" s="42" t="s">
        <v>20</v>
      </c>
      <c r="D34" s="54">
        <f t="shared" si="0"/>
        <v>542.77</v>
      </c>
      <c r="E34" s="55">
        <v>542.77</v>
      </c>
    </row>
    <row r="35" spans="1:5" s="28" customFormat="1" ht="30" x14ac:dyDescent="0.25">
      <c r="A35" s="37" t="s">
        <v>93</v>
      </c>
      <c r="B35" s="44">
        <v>1</v>
      </c>
      <c r="C35" s="42" t="s">
        <v>13</v>
      </c>
      <c r="D35" s="54">
        <f t="shared" si="0"/>
        <v>234.58</v>
      </c>
      <c r="E35" s="55">
        <v>234.58</v>
      </c>
    </row>
    <row r="36" spans="1:5" s="28" customFormat="1" ht="15" x14ac:dyDescent="0.25">
      <c r="A36" s="37" t="s">
        <v>69</v>
      </c>
      <c r="B36" s="44">
        <v>30</v>
      </c>
      <c r="C36" s="42" t="s">
        <v>20</v>
      </c>
      <c r="D36" s="54">
        <f t="shared" si="0"/>
        <v>227.21933333333334</v>
      </c>
      <c r="E36" s="55">
        <v>6816.58</v>
      </c>
    </row>
    <row r="37" spans="1:5" s="28" customFormat="1" ht="15" x14ac:dyDescent="0.25">
      <c r="A37" s="37" t="s">
        <v>110</v>
      </c>
      <c r="B37" s="46">
        <v>122.29</v>
      </c>
      <c r="C37" s="42" t="s">
        <v>111</v>
      </c>
      <c r="D37" s="54">
        <f t="shared" si="0"/>
        <v>221.26935971870142</v>
      </c>
      <c r="E37" s="55">
        <v>27059.03</v>
      </c>
    </row>
    <row r="38" spans="1:5" s="28" customFormat="1" ht="15" x14ac:dyDescent="0.25">
      <c r="A38" s="36" t="s">
        <v>42</v>
      </c>
      <c r="B38" s="41"/>
      <c r="C38" s="41"/>
      <c r="D38" s="52"/>
      <c r="E38" s="53"/>
    </row>
    <row r="39" spans="1:5" s="28" customFormat="1" ht="15" x14ac:dyDescent="0.25">
      <c r="A39" s="37" t="s">
        <v>123</v>
      </c>
      <c r="B39" s="45">
        <v>0.182</v>
      </c>
      <c r="C39" s="42" t="s">
        <v>97</v>
      </c>
      <c r="D39" s="54">
        <f t="shared" si="0"/>
        <v>2025.7142857142858</v>
      </c>
      <c r="E39" s="55">
        <v>368.68</v>
      </c>
    </row>
    <row r="40" spans="1:5" s="28" customFormat="1" ht="15" x14ac:dyDescent="0.25">
      <c r="A40" s="37" t="s">
        <v>124</v>
      </c>
      <c r="B40" s="46">
        <v>0.01</v>
      </c>
      <c r="C40" s="42" t="s">
        <v>80</v>
      </c>
      <c r="D40" s="54">
        <f t="shared" si="0"/>
        <v>23412</v>
      </c>
      <c r="E40" s="55">
        <v>234.12</v>
      </c>
    </row>
    <row r="41" spans="1:5" s="28" customFormat="1" ht="30" x14ac:dyDescent="0.25">
      <c r="A41" s="37" t="s">
        <v>70</v>
      </c>
      <c r="B41" s="45">
        <v>0.92800000000000005</v>
      </c>
      <c r="C41" s="42" t="s">
        <v>16</v>
      </c>
      <c r="D41" s="54">
        <f t="shared" si="0"/>
        <v>1354.1163793103447</v>
      </c>
      <c r="E41" s="55">
        <v>1256.6199999999999</v>
      </c>
    </row>
    <row r="42" spans="1:5" s="28" customFormat="1" ht="30" x14ac:dyDescent="0.25">
      <c r="A42" s="37" t="s">
        <v>94</v>
      </c>
      <c r="B42" s="44">
        <v>50</v>
      </c>
      <c r="C42" s="42" t="s">
        <v>71</v>
      </c>
      <c r="D42" s="54">
        <f t="shared" si="0"/>
        <v>31.294799999999999</v>
      </c>
      <c r="E42" s="55">
        <v>1564.74</v>
      </c>
    </row>
    <row r="43" spans="1:5" s="28" customFormat="1" ht="15" x14ac:dyDescent="0.25">
      <c r="A43" s="37" t="s">
        <v>112</v>
      </c>
      <c r="B43" s="45">
        <v>4.3999999999999997E-2</v>
      </c>
      <c r="C43" s="42" t="s">
        <v>15</v>
      </c>
      <c r="D43" s="54">
        <f t="shared" si="0"/>
        <v>42439.772727272728</v>
      </c>
      <c r="E43" s="55">
        <v>1867.35</v>
      </c>
    </row>
    <row r="44" spans="1:5" s="28" customFormat="1" ht="30" x14ac:dyDescent="0.25">
      <c r="A44" s="37" t="s">
        <v>95</v>
      </c>
      <c r="B44" s="45">
        <v>6.0000000000000001E-3</v>
      </c>
      <c r="C44" s="42" t="s">
        <v>89</v>
      </c>
      <c r="D44" s="54">
        <f t="shared" si="0"/>
        <v>182068.33333333334</v>
      </c>
      <c r="E44" s="55">
        <v>1092.4100000000001</v>
      </c>
    </row>
    <row r="45" spans="1:5" s="28" customFormat="1" ht="30" x14ac:dyDescent="0.25">
      <c r="A45" s="37" t="s">
        <v>114</v>
      </c>
      <c r="B45" s="45">
        <v>1.2999999999999999E-2</v>
      </c>
      <c r="C45" s="42" t="s">
        <v>89</v>
      </c>
      <c r="D45" s="54">
        <f t="shared" si="0"/>
        <v>136942.30769230769</v>
      </c>
      <c r="E45" s="55">
        <v>1780.25</v>
      </c>
    </row>
    <row r="46" spans="1:5" s="28" customFormat="1" ht="45" x14ac:dyDescent="0.25">
      <c r="A46" s="37" t="s">
        <v>115</v>
      </c>
      <c r="B46" s="45">
        <v>1.0999999999999999E-2</v>
      </c>
      <c r="C46" s="42" t="s">
        <v>89</v>
      </c>
      <c r="D46" s="54">
        <f t="shared" si="0"/>
        <v>113926.36363636365</v>
      </c>
      <c r="E46" s="55">
        <v>1253.19</v>
      </c>
    </row>
    <row r="47" spans="1:5" s="28" customFormat="1" ht="15" x14ac:dyDescent="0.25">
      <c r="A47" s="38" t="s">
        <v>83</v>
      </c>
      <c r="B47" s="41"/>
      <c r="C47" s="41"/>
      <c r="D47" s="52"/>
      <c r="E47" s="53"/>
    </row>
    <row r="48" spans="1:5" s="28" customFormat="1" ht="15" x14ac:dyDescent="0.25">
      <c r="A48" s="37" t="s">
        <v>84</v>
      </c>
      <c r="B48" s="42" t="s">
        <v>23</v>
      </c>
      <c r="C48" s="42" t="s">
        <v>11</v>
      </c>
      <c r="D48" s="54">
        <f>E48</f>
        <v>4935.5600000000004</v>
      </c>
      <c r="E48" s="55">
        <v>4935.5600000000004</v>
      </c>
    </row>
    <row r="49" spans="1:5" s="28" customFormat="1" ht="15" x14ac:dyDescent="0.25">
      <c r="A49" s="36" t="s">
        <v>43</v>
      </c>
      <c r="B49" s="41"/>
      <c r="C49" s="41"/>
      <c r="D49" s="52"/>
      <c r="E49" s="53"/>
    </row>
    <row r="50" spans="1:5" s="28" customFormat="1" ht="15" x14ac:dyDescent="0.25">
      <c r="A50" s="37" t="s">
        <v>125</v>
      </c>
      <c r="B50" s="44">
        <v>2</v>
      </c>
      <c r="C50" s="42" t="s">
        <v>13</v>
      </c>
      <c r="D50" s="54">
        <f t="shared" ref="D50:D62" si="1">E50/B50</f>
        <v>4611.57</v>
      </c>
      <c r="E50" s="55">
        <v>9223.14</v>
      </c>
    </row>
    <row r="51" spans="1:5" s="28" customFormat="1" ht="15" x14ac:dyDescent="0.25">
      <c r="A51" s="37" t="s">
        <v>126</v>
      </c>
      <c r="B51" s="44">
        <v>3</v>
      </c>
      <c r="C51" s="42" t="s">
        <v>82</v>
      </c>
      <c r="D51" s="54">
        <f t="shared" si="1"/>
        <v>512.80000000000007</v>
      </c>
      <c r="E51" s="55">
        <v>1538.4</v>
      </c>
    </row>
    <row r="52" spans="1:5" s="28" customFormat="1" ht="15" x14ac:dyDescent="0.25">
      <c r="A52" s="37" t="s">
        <v>72</v>
      </c>
      <c r="B52" s="44">
        <v>2</v>
      </c>
      <c r="C52" s="42" t="s">
        <v>13</v>
      </c>
      <c r="D52" s="54">
        <f t="shared" si="1"/>
        <v>936.9</v>
      </c>
      <c r="E52" s="55">
        <v>1873.8</v>
      </c>
    </row>
    <row r="53" spans="1:5" s="28" customFormat="1" ht="30" x14ac:dyDescent="0.25">
      <c r="A53" s="37" t="s">
        <v>127</v>
      </c>
      <c r="B53" s="45">
        <v>3.7999999999999999E-2</v>
      </c>
      <c r="C53" s="42" t="s">
        <v>15</v>
      </c>
      <c r="D53" s="54">
        <f t="shared" si="1"/>
        <v>50280.526315789481</v>
      </c>
      <c r="E53" s="55">
        <v>1910.66</v>
      </c>
    </row>
    <row r="54" spans="1:5" s="28" customFormat="1" ht="30" x14ac:dyDescent="0.25">
      <c r="A54" s="37" t="s">
        <v>105</v>
      </c>
      <c r="B54" s="45">
        <v>3.7999999999999999E-2</v>
      </c>
      <c r="C54" s="42" t="s">
        <v>15</v>
      </c>
      <c r="D54" s="54">
        <f t="shared" si="1"/>
        <v>7054.4736842105267</v>
      </c>
      <c r="E54" s="55">
        <v>268.07</v>
      </c>
    </row>
    <row r="55" spans="1:5" s="28" customFormat="1" ht="30" x14ac:dyDescent="0.25">
      <c r="A55" s="37" t="s">
        <v>128</v>
      </c>
      <c r="B55" s="46">
        <v>0.02</v>
      </c>
      <c r="C55" s="42" t="s">
        <v>17</v>
      </c>
      <c r="D55" s="54">
        <f t="shared" si="1"/>
        <v>54652</v>
      </c>
      <c r="E55" s="55">
        <v>1093.04</v>
      </c>
    </row>
    <row r="56" spans="1:5" s="28" customFormat="1" ht="45" x14ac:dyDescent="0.25">
      <c r="A56" s="37" t="s">
        <v>113</v>
      </c>
      <c r="B56" s="44">
        <v>1</v>
      </c>
      <c r="C56" s="42" t="s">
        <v>108</v>
      </c>
      <c r="D56" s="54">
        <f t="shared" si="1"/>
        <v>1718.45</v>
      </c>
      <c r="E56" s="55">
        <v>1718.45</v>
      </c>
    </row>
    <row r="57" spans="1:5" s="28" customFormat="1" ht="45" x14ac:dyDescent="0.25">
      <c r="A57" s="37" t="s">
        <v>118</v>
      </c>
      <c r="B57" s="44">
        <v>2</v>
      </c>
      <c r="C57" s="42" t="s">
        <v>108</v>
      </c>
      <c r="D57" s="54">
        <f t="shared" si="1"/>
        <v>818.77</v>
      </c>
      <c r="E57" s="55">
        <v>1637.54</v>
      </c>
    </row>
    <row r="58" spans="1:5" s="28" customFormat="1" ht="15" x14ac:dyDescent="0.25">
      <c r="A58" s="38" t="s">
        <v>86</v>
      </c>
      <c r="B58" s="41"/>
      <c r="C58" s="41"/>
      <c r="D58" s="52"/>
      <c r="E58" s="53"/>
    </row>
    <row r="59" spans="1:5" s="28" customFormat="1" ht="15" customHeight="1" x14ac:dyDescent="0.25">
      <c r="A59" s="37" t="s">
        <v>129</v>
      </c>
      <c r="B59" s="44">
        <v>4</v>
      </c>
      <c r="C59" s="42" t="s">
        <v>87</v>
      </c>
      <c r="D59" s="54">
        <f t="shared" si="1"/>
        <v>254.67</v>
      </c>
      <c r="E59" s="55">
        <v>1018.68</v>
      </c>
    </row>
    <row r="60" spans="1:5" s="28" customFormat="1" ht="15" customHeight="1" x14ac:dyDescent="0.25">
      <c r="A60" s="37" t="s">
        <v>88</v>
      </c>
      <c r="B60" s="46">
        <v>0.08</v>
      </c>
      <c r="C60" s="42" t="s">
        <v>17</v>
      </c>
      <c r="D60" s="54">
        <f t="shared" si="1"/>
        <v>4778</v>
      </c>
      <c r="E60" s="55">
        <v>382.24</v>
      </c>
    </row>
    <row r="61" spans="1:5" s="28" customFormat="1" ht="30" x14ac:dyDescent="0.25">
      <c r="A61" s="37" t="s">
        <v>116</v>
      </c>
      <c r="B61" s="45">
        <v>2.1999999999999999E-2</v>
      </c>
      <c r="C61" s="42" t="s">
        <v>15</v>
      </c>
      <c r="D61" s="54">
        <f t="shared" si="1"/>
        <v>49580</v>
      </c>
      <c r="E61" s="55">
        <v>1090.76</v>
      </c>
    </row>
    <row r="62" spans="1:5" s="28" customFormat="1" ht="15" customHeight="1" x14ac:dyDescent="0.25">
      <c r="A62" s="37" t="s">
        <v>117</v>
      </c>
      <c r="B62" s="46">
        <v>0.02</v>
      </c>
      <c r="C62" s="42" t="s">
        <v>17</v>
      </c>
      <c r="D62" s="54">
        <f t="shared" si="1"/>
        <v>50466</v>
      </c>
      <c r="E62" s="55">
        <v>1009.32</v>
      </c>
    </row>
    <row r="63" spans="1:5" s="28" customFormat="1" ht="15" x14ac:dyDescent="0.25">
      <c r="A63" s="36" t="s">
        <v>44</v>
      </c>
      <c r="B63" s="41"/>
      <c r="C63" s="41"/>
      <c r="D63" s="52"/>
      <c r="E63" s="53"/>
    </row>
    <row r="64" spans="1:5" s="28" customFormat="1" ht="15" x14ac:dyDescent="0.25">
      <c r="A64" s="37" t="s">
        <v>73</v>
      </c>
      <c r="B64" s="42" t="s">
        <v>23</v>
      </c>
      <c r="C64" s="42" t="s">
        <v>11</v>
      </c>
      <c r="D64" s="54">
        <f>E64</f>
        <v>3067.27</v>
      </c>
      <c r="E64" s="55">
        <v>3067.27</v>
      </c>
    </row>
    <row r="65" spans="1:5" s="28" customFormat="1" ht="15" x14ac:dyDescent="0.25">
      <c r="A65" s="36" t="s">
        <v>9</v>
      </c>
      <c r="B65" s="41"/>
      <c r="C65" s="41"/>
      <c r="D65" s="52"/>
      <c r="E65" s="53"/>
    </row>
    <row r="66" spans="1:5" s="28" customFormat="1" ht="15" x14ac:dyDescent="0.25">
      <c r="A66" s="37" t="s">
        <v>74</v>
      </c>
      <c r="B66" s="42" t="s">
        <v>25</v>
      </c>
      <c r="C66" s="42" t="s">
        <v>12</v>
      </c>
      <c r="D66" s="54">
        <f>E66</f>
        <v>52927.34</v>
      </c>
      <c r="E66" s="55">
        <v>52927.34</v>
      </c>
    </row>
    <row r="67" spans="1:5" s="28" customFormat="1" ht="15" x14ac:dyDescent="0.25">
      <c r="A67" s="36" t="s">
        <v>92</v>
      </c>
      <c r="B67" s="41"/>
      <c r="C67" s="41"/>
      <c r="D67" s="52"/>
      <c r="E67" s="53"/>
    </row>
    <row r="68" spans="1:5" s="28" customFormat="1" ht="15" x14ac:dyDescent="0.25">
      <c r="A68" s="37" t="s">
        <v>98</v>
      </c>
      <c r="B68" s="43">
        <v>928.3</v>
      </c>
      <c r="C68" s="42" t="s">
        <v>12</v>
      </c>
      <c r="D68" s="54">
        <f t="shared" ref="D68" si="2">E68/B68</f>
        <v>7.0500053861898104</v>
      </c>
      <c r="E68" s="55">
        <v>6544.52</v>
      </c>
    </row>
    <row r="69" spans="1:5" s="28" customFormat="1" ht="15" x14ac:dyDescent="0.25">
      <c r="A69" s="36" t="s">
        <v>10</v>
      </c>
      <c r="B69" s="41"/>
      <c r="C69" s="41"/>
      <c r="D69" s="52"/>
      <c r="E69" s="53"/>
    </row>
    <row r="70" spans="1:5" s="28" customFormat="1" ht="15" x14ac:dyDescent="0.25">
      <c r="A70" s="37" t="s">
        <v>75</v>
      </c>
      <c r="B70" s="42" t="s">
        <v>21</v>
      </c>
      <c r="C70" s="42" t="s">
        <v>11</v>
      </c>
      <c r="D70" s="54">
        <f>E70</f>
        <v>20958.580000000002</v>
      </c>
      <c r="E70" s="55">
        <v>20958.580000000002</v>
      </c>
    </row>
    <row r="71" spans="1:5" ht="14.25" x14ac:dyDescent="0.2">
      <c r="A71" s="24" t="s">
        <v>26</v>
      </c>
      <c r="B71" s="47" t="s">
        <v>21</v>
      </c>
      <c r="C71" s="25"/>
      <c r="D71" s="56"/>
      <c r="E71" s="26">
        <f>SUM(E7:E70)</f>
        <v>236592.14999999997</v>
      </c>
    </row>
    <row r="72" spans="1:5" ht="15" x14ac:dyDescent="0.2">
      <c r="D72" s="57"/>
    </row>
    <row r="73" spans="1:5" ht="15" x14ac:dyDescent="0.2">
      <c r="A73" s="12" t="s">
        <v>32</v>
      </c>
      <c r="B73" s="48"/>
      <c r="C73" s="48"/>
      <c r="D73" s="57"/>
      <c r="E73" s="57"/>
    </row>
    <row r="74" spans="1:5" ht="15" x14ac:dyDescent="0.2">
      <c r="A74" s="12" t="s">
        <v>132</v>
      </c>
      <c r="B74" s="48"/>
      <c r="C74" s="48"/>
      <c r="D74" s="57"/>
      <c r="E74" s="57"/>
    </row>
    <row r="75" spans="1:5" ht="15" x14ac:dyDescent="0.2">
      <c r="A75" s="12" t="s">
        <v>33</v>
      </c>
      <c r="B75" s="48"/>
      <c r="C75" s="48"/>
      <c r="D75" s="57"/>
      <c r="E75" s="57"/>
    </row>
    <row r="76" spans="1:5" ht="15" x14ac:dyDescent="0.2">
      <c r="A76" s="12" t="s">
        <v>34</v>
      </c>
      <c r="B76" s="48"/>
      <c r="C76" s="48"/>
      <c r="D76" s="58"/>
      <c r="E76" s="57"/>
    </row>
    <row r="77" spans="1:5" ht="15" customHeight="1" x14ac:dyDescent="0.2">
      <c r="A77" s="31" t="s">
        <v>77</v>
      </c>
      <c r="B77" s="49"/>
      <c r="C77" s="49"/>
      <c r="E77" s="58"/>
    </row>
    <row r="78" spans="1:5" ht="15" x14ac:dyDescent="0.25">
      <c r="A78" s="31" t="s">
        <v>78</v>
      </c>
      <c r="D78" s="59"/>
    </row>
    <row r="79" spans="1:5" ht="15" x14ac:dyDescent="0.25">
      <c r="A79" s="31"/>
      <c r="D79" s="59"/>
    </row>
    <row r="80" spans="1:5" ht="15" x14ac:dyDescent="0.25">
      <c r="A80" s="5" t="s">
        <v>27</v>
      </c>
      <c r="B80" s="33"/>
      <c r="C80" s="4"/>
      <c r="D80" s="59"/>
      <c r="E80" s="59"/>
    </row>
    <row r="81" spans="1:5" ht="15" x14ac:dyDescent="0.25">
      <c r="A81" s="5"/>
      <c r="B81" s="33"/>
      <c r="C81" s="4"/>
      <c r="D81" s="60"/>
      <c r="E81" s="59"/>
    </row>
    <row r="82" spans="1:5" ht="15" x14ac:dyDescent="0.25">
      <c r="A82" s="180" t="s">
        <v>51</v>
      </c>
      <c r="B82" s="180"/>
      <c r="C82" s="33" t="s">
        <v>31</v>
      </c>
      <c r="D82" s="59"/>
      <c r="E82" s="60"/>
    </row>
    <row r="83" spans="1:5" ht="15" x14ac:dyDescent="0.25">
      <c r="A83" s="184" t="s">
        <v>52</v>
      </c>
      <c r="B83" s="184"/>
      <c r="C83" s="4" t="s">
        <v>28</v>
      </c>
      <c r="D83" s="59"/>
      <c r="E83" s="59"/>
    </row>
    <row r="84" spans="1:5" ht="15" x14ac:dyDescent="0.25">
      <c r="A84" s="5"/>
      <c r="B84" s="33"/>
      <c r="C84" s="4"/>
      <c r="D84" s="60"/>
      <c r="E84" s="59"/>
    </row>
    <row r="85" spans="1:5" ht="15" x14ac:dyDescent="0.25">
      <c r="A85" s="180" t="s">
        <v>30</v>
      </c>
      <c r="B85" s="180"/>
      <c r="C85" s="33" t="s">
        <v>31</v>
      </c>
      <c r="D85" s="59"/>
      <c r="E85" s="59"/>
    </row>
    <row r="86" spans="1:5" ht="15" x14ac:dyDescent="0.25">
      <c r="A86" s="13" t="s">
        <v>29</v>
      </c>
      <c r="B86" s="33"/>
      <c r="C86" s="4" t="s">
        <v>28</v>
      </c>
      <c r="D86" s="59"/>
      <c r="E86" s="59"/>
    </row>
    <row r="87" spans="1:5" ht="15" x14ac:dyDescent="0.25">
      <c r="A87" s="2"/>
      <c r="B87" s="33"/>
      <c r="C87" s="4"/>
      <c r="E87" s="59"/>
    </row>
  </sheetData>
  <mergeCells count="6">
    <mergeCell ref="A85:B85"/>
    <mergeCell ref="A2:E2"/>
    <mergeCell ref="A1:E1"/>
    <mergeCell ref="D3:E3"/>
    <mergeCell ref="A83:B83"/>
    <mergeCell ref="A82:B8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zoomScale="90" zoomScaleSheetLayoutView="90" workbookViewId="0">
      <selection activeCell="F12" sqref="F12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28515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85" t="s">
        <v>120</v>
      </c>
      <c r="B1" s="185"/>
      <c r="C1" s="185"/>
      <c r="D1" s="185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92"/>
      <c r="D3" s="192"/>
    </row>
    <row r="4" spans="1:4" x14ac:dyDescent="0.25">
      <c r="A4" s="7"/>
      <c r="B4" s="8"/>
      <c r="C4" s="11"/>
      <c r="D4" s="11"/>
    </row>
    <row r="5" spans="1:4" x14ac:dyDescent="0.25">
      <c r="A5" s="19" t="s">
        <v>35</v>
      </c>
      <c r="B5" s="19" t="s">
        <v>36</v>
      </c>
      <c r="C5" s="20" t="s">
        <v>37</v>
      </c>
      <c r="D5" s="20" t="s">
        <v>38</v>
      </c>
    </row>
    <row r="6" spans="1:4" x14ac:dyDescent="0.25">
      <c r="A6" s="22" t="s">
        <v>76</v>
      </c>
      <c r="B6" s="186">
        <v>613309.05000000005</v>
      </c>
      <c r="C6" s="187"/>
      <c r="D6" s="188"/>
    </row>
    <row r="7" spans="1:4" x14ac:dyDescent="0.25">
      <c r="A7" s="29" t="s">
        <v>49</v>
      </c>
      <c r="B7" s="30" t="s">
        <v>21</v>
      </c>
      <c r="C7" s="35">
        <v>174627.6</v>
      </c>
      <c r="D7" s="34">
        <v>186402.22</v>
      </c>
    </row>
    <row r="8" spans="1:4" x14ac:dyDescent="0.25">
      <c r="A8" s="29" t="s">
        <v>53</v>
      </c>
      <c r="B8" s="30" t="s">
        <v>21</v>
      </c>
      <c r="C8" s="35">
        <v>32671.200000000001</v>
      </c>
      <c r="D8" s="34">
        <v>37458.519999999997</v>
      </c>
    </row>
    <row r="9" spans="1:4" x14ac:dyDescent="0.25">
      <c r="A9" s="29" t="s">
        <v>91</v>
      </c>
      <c r="B9" s="30" t="s">
        <v>21</v>
      </c>
      <c r="C9" s="35">
        <v>2286.96</v>
      </c>
      <c r="D9" s="34">
        <v>2497.69</v>
      </c>
    </row>
    <row r="10" spans="1:4" x14ac:dyDescent="0.25">
      <c r="A10" s="29" t="s">
        <v>130</v>
      </c>
      <c r="B10" s="30"/>
      <c r="C10" s="35"/>
      <c r="D10" s="34">
        <v>12693.17</v>
      </c>
    </row>
    <row r="11" spans="1:4" x14ac:dyDescent="0.25">
      <c r="A11" s="29" t="s">
        <v>8</v>
      </c>
      <c r="B11" s="30">
        <f>Акт!E7</f>
        <v>2123.63</v>
      </c>
      <c r="C11" s="35" t="s">
        <v>21</v>
      </c>
      <c r="D11" s="34" t="s">
        <v>21</v>
      </c>
    </row>
    <row r="12" spans="1:4" x14ac:dyDescent="0.25">
      <c r="A12" s="29" t="s">
        <v>39</v>
      </c>
      <c r="B12" s="30">
        <f>SUM(Акт!E9:E11)</f>
        <v>17260.75</v>
      </c>
      <c r="C12" s="35" t="s">
        <v>21</v>
      </c>
      <c r="D12" s="34" t="s">
        <v>21</v>
      </c>
    </row>
    <row r="13" spans="1:4" ht="30" x14ac:dyDescent="0.25">
      <c r="A13" s="29" t="s">
        <v>54</v>
      </c>
      <c r="B13" s="30">
        <f>Акт!E13</f>
        <v>32671.200000000001</v>
      </c>
      <c r="C13" s="35" t="s">
        <v>21</v>
      </c>
      <c r="D13" s="34" t="s">
        <v>21</v>
      </c>
    </row>
    <row r="14" spans="1:4" ht="30" x14ac:dyDescent="0.25">
      <c r="A14" s="29" t="s">
        <v>40</v>
      </c>
      <c r="B14" s="30">
        <f>Акт!E15</f>
        <v>4740.6899999999996</v>
      </c>
      <c r="C14" s="35" t="s">
        <v>21</v>
      </c>
      <c r="D14" s="34" t="s">
        <v>21</v>
      </c>
    </row>
    <row r="15" spans="1:4" x14ac:dyDescent="0.25">
      <c r="A15" s="29" t="s">
        <v>41</v>
      </c>
      <c r="B15" s="30">
        <f>SUM(Акт!E17:E37)</f>
        <v>59181.15</v>
      </c>
      <c r="C15" s="35" t="s">
        <v>21</v>
      </c>
      <c r="D15" s="34" t="s">
        <v>21</v>
      </c>
    </row>
    <row r="16" spans="1:4" ht="15" customHeight="1" x14ac:dyDescent="0.25">
      <c r="A16" s="29" t="s">
        <v>42</v>
      </c>
      <c r="B16" s="30">
        <f>SUM(Акт!E39:E46)</f>
        <v>9417.36</v>
      </c>
      <c r="C16" s="35" t="s">
        <v>21</v>
      </c>
      <c r="D16" s="34" t="s">
        <v>21</v>
      </c>
    </row>
    <row r="17" spans="1:5" ht="14.25" customHeight="1" x14ac:dyDescent="0.25">
      <c r="A17" s="29" t="s">
        <v>83</v>
      </c>
      <c r="B17" s="30">
        <f>Акт!E48</f>
        <v>4935.5600000000004</v>
      </c>
      <c r="C17" s="35" t="s">
        <v>21</v>
      </c>
      <c r="D17" s="34" t="s">
        <v>21</v>
      </c>
    </row>
    <row r="18" spans="1:5" ht="15" customHeight="1" x14ac:dyDescent="0.25">
      <c r="A18" s="29" t="s">
        <v>43</v>
      </c>
      <c r="B18" s="30">
        <f>SUM(Акт!E50:E57)</f>
        <v>19263.099999999999</v>
      </c>
      <c r="C18" s="35" t="s">
        <v>21</v>
      </c>
      <c r="D18" s="34" t="s">
        <v>21</v>
      </c>
    </row>
    <row r="19" spans="1:5" ht="30" x14ac:dyDescent="0.25">
      <c r="A19" s="29" t="s">
        <v>86</v>
      </c>
      <c r="B19" s="30">
        <f>SUM(Акт!E59:E62)</f>
        <v>3501.0000000000005</v>
      </c>
      <c r="C19" s="35" t="s">
        <v>21</v>
      </c>
      <c r="D19" s="34" t="s">
        <v>21</v>
      </c>
    </row>
    <row r="20" spans="1:5" x14ac:dyDescent="0.25">
      <c r="A20" s="29" t="s">
        <v>44</v>
      </c>
      <c r="B20" s="30">
        <f>Акт!E64</f>
        <v>3067.27</v>
      </c>
      <c r="C20" s="35" t="s">
        <v>21</v>
      </c>
      <c r="D20" s="34" t="s">
        <v>21</v>
      </c>
    </row>
    <row r="21" spans="1:5" x14ac:dyDescent="0.25">
      <c r="A21" s="29" t="s">
        <v>9</v>
      </c>
      <c r="B21" s="30">
        <f>Акт!E66</f>
        <v>52927.34</v>
      </c>
      <c r="C21" s="35" t="s">
        <v>21</v>
      </c>
      <c r="D21" s="34" t="s">
        <v>21</v>
      </c>
    </row>
    <row r="22" spans="1:5" x14ac:dyDescent="0.25">
      <c r="A22" s="29" t="s">
        <v>92</v>
      </c>
      <c r="B22" s="30">
        <f>Акт!E68</f>
        <v>6544.52</v>
      </c>
      <c r="C22" s="35" t="s">
        <v>21</v>
      </c>
      <c r="D22" s="34" t="s">
        <v>21</v>
      </c>
    </row>
    <row r="23" spans="1:5" x14ac:dyDescent="0.25">
      <c r="A23" s="29" t="s">
        <v>10</v>
      </c>
      <c r="B23" s="30">
        <f>Акт!E70</f>
        <v>20958.580000000002</v>
      </c>
      <c r="C23" s="35" t="s">
        <v>21</v>
      </c>
      <c r="D23" s="34" t="s">
        <v>21</v>
      </c>
    </row>
    <row r="24" spans="1:5" x14ac:dyDescent="0.25">
      <c r="A24" s="21" t="s">
        <v>26</v>
      </c>
      <c r="B24" s="23">
        <f t="shared" ref="B24:C24" si="0">SUM(B7:B23)</f>
        <v>236592.14999999997</v>
      </c>
      <c r="C24" s="23">
        <f t="shared" si="0"/>
        <v>209585.76</v>
      </c>
      <c r="D24" s="23">
        <f>SUM(D7:D23)</f>
        <v>239051.6</v>
      </c>
    </row>
    <row r="25" spans="1:5" s="10" customFormat="1" ht="24.75" customHeight="1" x14ac:dyDescent="0.25">
      <c r="A25" s="189" t="s">
        <v>133</v>
      </c>
      <c r="B25" s="190"/>
      <c r="C25" s="190"/>
      <c r="D25" s="191"/>
      <c r="E25" s="65">
        <f>D24-B6-B24</f>
        <v>-610849.60000000009</v>
      </c>
    </row>
    <row r="26" spans="1:5" s="10" customFormat="1" ht="24.75" customHeight="1" x14ac:dyDescent="0.25">
      <c r="A26" s="189" t="s">
        <v>119</v>
      </c>
      <c r="B26" s="190"/>
      <c r="C26" s="190"/>
      <c r="D26" s="191"/>
    </row>
    <row r="27" spans="1:5" s="10" customFormat="1" ht="24.75" customHeight="1" x14ac:dyDescent="0.25">
      <c r="A27" s="2"/>
      <c r="B27" s="2"/>
      <c r="C27" s="2"/>
      <c r="D27" s="2"/>
    </row>
    <row r="28" spans="1:5" ht="15" customHeight="1" x14ac:dyDescent="0.25">
      <c r="A28" s="9" t="s">
        <v>47</v>
      </c>
      <c r="B28" s="8"/>
      <c r="C28" s="8"/>
      <c r="D28" s="6"/>
    </row>
    <row r="29" spans="1:5" ht="22.5" customHeight="1" x14ac:dyDescent="0.25">
      <c r="A29" s="8" t="s">
        <v>48</v>
      </c>
      <c r="B29" s="8"/>
      <c r="C29" s="8"/>
      <c r="D29" s="6"/>
    </row>
    <row r="30" spans="1:5" ht="22.5" customHeight="1" x14ac:dyDescent="0.25">
      <c r="A30" s="9" t="s">
        <v>45</v>
      </c>
      <c r="B30" s="8"/>
      <c r="C30" s="8"/>
      <c r="D30" s="6"/>
    </row>
    <row r="31" spans="1:5" ht="22.5" customHeight="1" x14ac:dyDescent="0.25">
      <c r="A31" s="9" t="s">
        <v>46</v>
      </c>
      <c r="B31" s="8"/>
      <c r="C31" s="8"/>
      <c r="D31" s="6"/>
    </row>
    <row r="32" spans="1:5" ht="22.5" customHeight="1" x14ac:dyDescent="0.25">
      <c r="A32" s="1"/>
      <c r="B32" s="1"/>
      <c r="C32" s="1"/>
    </row>
  </sheetData>
  <mergeCells count="5">
    <mergeCell ref="A1:D1"/>
    <mergeCell ref="B6:D6"/>
    <mergeCell ref="A25:D25"/>
    <mergeCell ref="A26:D26"/>
    <mergeCell ref="C3:D3"/>
  </mergeCells>
  <pageMargins left="0.7" right="0.7" top="0.75" bottom="0.7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F25" sqref="F25"/>
    </sheetView>
  </sheetViews>
  <sheetFormatPr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16384" width="9.140625" style="96"/>
  </cols>
  <sheetData>
    <row r="1" spans="1:19" s="67" customFormat="1" ht="35.25" customHeight="1" x14ac:dyDescent="0.3">
      <c r="A1" s="196" t="s">
        <v>161</v>
      </c>
      <c r="B1" s="196"/>
      <c r="C1" s="196"/>
      <c r="D1" s="196"/>
      <c r="E1" s="196"/>
      <c r="F1" s="196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134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197" t="s">
        <v>135</v>
      </c>
      <c r="B5" s="197"/>
      <c r="C5" s="197"/>
      <c r="D5" s="197"/>
      <c r="E5" s="197"/>
      <c r="F5" s="197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6" t="s">
        <v>136</v>
      </c>
      <c r="B6" s="106">
        <v>3</v>
      </c>
      <c r="C6" s="106" t="s">
        <v>137</v>
      </c>
      <c r="D6" s="107">
        <v>1361.3</v>
      </c>
      <c r="E6" s="106" t="s">
        <v>138</v>
      </c>
      <c r="F6" s="108">
        <v>847.3</v>
      </c>
      <c r="G6" s="72"/>
      <c r="H6" s="74"/>
      <c r="I6" s="75"/>
      <c r="J6" s="76"/>
      <c r="K6" s="77"/>
      <c r="L6" s="78"/>
      <c r="M6" s="78"/>
      <c r="N6" s="78"/>
      <c r="O6" s="78"/>
      <c r="P6" s="79"/>
      <c r="Q6" s="198"/>
      <c r="R6" s="199"/>
      <c r="S6" s="80"/>
    </row>
    <row r="7" spans="1:19" s="83" customFormat="1" ht="32.25" customHeight="1" x14ac:dyDescent="0.25">
      <c r="A7" s="106" t="s">
        <v>139</v>
      </c>
      <c r="B7" s="106">
        <v>2</v>
      </c>
      <c r="C7" s="106" t="s">
        <v>140</v>
      </c>
      <c r="D7" s="107">
        <v>0</v>
      </c>
      <c r="E7" s="106" t="s">
        <v>141</v>
      </c>
      <c r="F7" s="108">
        <v>564.9</v>
      </c>
      <c r="G7" s="72"/>
      <c r="H7" s="74"/>
      <c r="I7" s="75"/>
      <c r="J7" s="76"/>
      <c r="K7" s="77"/>
      <c r="L7" s="78"/>
      <c r="M7" s="78"/>
      <c r="N7" s="78"/>
      <c r="O7" s="78"/>
      <c r="P7" s="79"/>
      <c r="Q7" s="198"/>
      <c r="R7" s="200"/>
      <c r="S7" s="82"/>
    </row>
    <row r="8" spans="1:19" s="83" customFormat="1" ht="33.75" customHeight="1" x14ac:dyDescent="0.25">
      <c r="A8" s="106" t="s">
        <v>142</v>
      </c>
      <c r="B8" s="106">
        <v>24</v>
      </c>
      <c r="C8" s="106" t="s">
        <v>143</v>
      </c>
      <c r="D8" s="108">
        <v>140.80000000000001</v>
      </c>
      <c r="E8" s="106" t="s">
        <v>144</v>
      </c>
      <c r="F8" s="108">
        <v>363.4</v>
      </c>
      <c r="G8" s="72"/>
      <c r="H8" s="74"/>
      <c r="I8" s="75"/>
      <c r="J8" s="76"/>
      <c r="K8" s="77"/>
      <c r="L8" s="78"/>
      <c r="M8" s="78"/>
      <c r="N8" s="78"/>
      <c r="O8" s="78"/>
      <c r="P8" s="79"/>
      <c r="Q8" s="198"/>
      <c r="R8" s="199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77"/>
      <c r="L9" s="78"/>
      <c r="M9" s="78"/>
      <c r="N9" s="78"/>
      <c r="O9" s="78"/>
      <c r="P9" s="72"/>
      <c r="Q9" s="77"/>
      <c r="R9" s="86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88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193" t="s">
        <v>145</v>
      </c>
      <c r="B11" s="194"/>
      <c r="C11" s="194"/>
      <c r="D11" s="194"/>
      <c r="E11" s="195"/>
      <c r="F11" s="90" t="s">
        <v>146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1" customFormat="1" ht="30" customHeight="1" x14ac:dyDescent="0.25">
      <c r="A12" s="204" t="s">
        <v>147</v>
      </c>
      <c r="B12" s="205"/>
      <c r="C12" s="205"/>
      <c r="D12" s="205"/>
      <c r="E12" s="206"/>
      <c r="F12" s="109">
        <v>433046.19</v>
      </c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</row>
    <row r="13" spans="1:19" s="114" customFormat="1" ht="30" customHeight="1" x14ac:dyDescent="0.25">
      <c r="A13" s="201" t="s">
        <v>148</v>
      </c>
      <c r="B13" s="202"/>
      <c r="C13" s="202"/>
      <c r="D13" s="202"/>
      <c r="E13" s="203"/>
      <c r="F13" s="112">
        <f>-610849.6+F12</f>
        <v>-177803.40999999997</v>
      </c>
      <c r="G13" s="113"/>
    </row>
    <row r="14" spans="1:19" s="114" customFormat="1" ht="30" customHeight="1" x14ac:dyDescent="0.25">
      <c r="A14" s="201" t="s">
        <v>149</v>
      </c>
      <c r="B14" s="202"/>
      <c r="C14" s="202"/>
      <c r="D14" s="202"/>
      <c r="E14" s="203"/>
      <c r="F14" s="112">
        <v>242583.17</v>
      </c>
    </row>
    <row r="15" spans="1:19" s="114" customFormat="1" ht="30" customHeight="1" x14ac:dyDescent="0.25">
      <c r="A15" s="201" t="s">
        <v>150</v>
      </c>
      <c r="B15" s="202"/>
      <c r="C15" s="202"/>
      <c r="D15" s="202"/>
      <c r="E15" s="203"/>
      <c r="F15" s="115">
        <f>SUM(F16:F18)</f>
        <v>209586.48</v>
      </c>
    </row>
    <row r="16" spans="1:19" s="89" customFormat="1" ht="28.5" customHeight="1" x14ac:dyDescent="0.25">
      <c r="A16" s="207" t="s">
        <v>151</v>
      </c>
      <c r="B16" s="208"/>
      <c r="C16" s="208"/>
      <c r="D16" s="208"/>
      <c r="E16" s="209"/>
      <c r="F16" s="92">
        <v>209586.48</v>
      </c>
    </row>
    <row r="17" spans="1:19" s="89" customFormat="1" ht="24.75" hidden="1" customHeight="1" x14ac:dyDescent="0.25">
      <c r="A17" s="207" t="s">
        <v>152</v>
      </c>
      <c r="B17" s="208"/>
      <c r="C17" s="208"/>
      <c r="D17" s="208"/>
      <c r="E17" s="209"/>
      <c r="F17" s="92"/>
    </row>
    <row r="18" spans="1:19" s="89" customFormat="1" ht="30" hidden="1" customHeight="1" x14ac:dyDescent="0.25">
      <c r="A18" s="207" t="s">
        <v>153</v>
      </c>
      <c r="B18" s="208"/>
      <c r="C18" s="208"/>
      <c r="D18" s="208"/>
      <c r="E18" s="209"/>
      <c r="F18" s="92"/>
    </row>
    <row r="19" spans="1:19" s="114" customFormat="1" ht="30" customHeight="1" x14ac:dyDescent="0.25">
      <c r="A19" s="201" t="s">
        <v>154</v>
      </c>
      <c r="B19" s="202"/>
      <c r="C19" s="202"/>
      <c r="D19" s="202"/>
      <c r="E19" s="203"/>
      <c r="F19" s="115">
        <f>SUM(F20:F22)</f>
        <v>235191.45</v>
      </c>
    </row>
    <row r="20" spans="1:19" s="89" customFormat="1" ht="29.25" customHeight="1" x14ac:dyDescent="0.25">
      <c r="A20" s="207" t="s">
        <v>151</v>
      </c>
      <c r="B20" s="208"/>
      <c r="C20" s="208"/>
      <c r="D20" s="208"/>
      <c r="E20" s="209"/>
      <c r="F20" s="92">
        <v>235191.45</v>
      </c>
    </row>
    <row r="21" spans="1:19" s="89" customFormat="1" ht="30" hidden="1" customHeight="1" x14ac:dyDescent="0.25">
      <c r="A21" s="207" t="s">
        <v>152</v>
      </c>
      <c r="B21" s="208"/>
      <c r="C21" s="208"/>
      <c r="D21" s="208"/>
      <c r="E21" s="209"/>
      <c r="F21" s="92"/>
    </row>
    <row r="22" spans="1:19" s="93" customFormat="1" ht="30" hidden="1" customHeight="1" x14ac:dyDescent="0.2">
      <c r="A22" s="207" t="s">
        <v>153</v>
      </c>
      <c r="B22" s="208"/>
      <c r="C22" s="208"/>
      <c r="D22" s="208"/>
      <c r="E22" s="209"/>
      <c r="F22" s="92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</row>
    <row r="23" spans="1:19" s="116" customFormat="1" ht="30" customHeight="1" x14ac:dyDescent="0.25">
      <c r="A23" s="201" t="s">
        <v>155</v>
      </c>
      <c r="B23" s="202"/>
      <c r="C23" s="202"/>
      <c r="D23" s="202"/>
      <c r="E23" s="203"/>
      <c r="F23" s="115">
        <f>F13+F19</f>
        <v>57388.040000000037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01" t="s">
        <v>156</v>
      </c>
      <c r="B24" s="202"/>
      <c r="C24" s="202"/>
      <c r="D24" s="202"/>
      <c r="E24" s="203"/>
      <c r="F24" s="115">
        <f>'Акт (2)'!E68</f>
        <v>186791.83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01" t="s">
        <v>157</v>
      </c>
      <c r="B25" s="202"/>
      <c r="C25" s="202"/>
      <c r="D25" s="202"/>
      <c r="E25" s="203"/>
      <c r="F25" s="115">
        <f>F23-F24</f>
        <v>-129403.78999999995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116" customFormat="1" ht="30" customHeight="1" x14ac:dyDescent="0.25">
      <c r="A26" s="201" t="s">
        <v>158</v>
      </c>
      <c r="B26" s="202"/>
      <c r="C26" s="202"/>
      <c r="D26" s="202"/>
      <c r="E26" s="203"/>
      <c r="F26" s="112">
        <f>F14+F15-F19</f>
        <v>216978.2</v>
      </c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</row>
    <row r="27" spans="1:19" s="93" customFormat="1" ht="11.45" customHeight="1" x14ac:dyDescent="0.25">
      <c r="A27" s="94"/>
      <c r="B27" s="94"/>
      <c r="C27" s="94"/>
      <c r="D27" s="94"/>
      <c r="E27" s="94"/>
      <c r="F27" s="94"/>
    </row>
    <row r="28" spans="1:19" s="95" customFormat="1" ht="64.5" customHeight="1" x14ac:dyDescent="0.2">
      <c r="A28" s="210" t="s">
        <v>159</v>
      </c>
      <c r="B28" s="210"/>
      <c r="C28" s="210"/>
      <c r="D28" s="210"/>
    </row>
    <row r="29" spans="1:19" s="67" customFormat="1" ht="21.75" customHeight="1" x14ac:dyDescent="0.25">
      <c r="A29" s="211" t="s">
        <v>160</v>
      </c>
      <c r="B29" s="211"/>
      <c r="C29" s="211"/>
      <c r="D29" s="211"/>
    </row>
    <row r="30" spans="1:19" s="67" customFormat="1" ht="22.5" customHeight="1" x14ac:dyDescent="0.25">
      <c r="A30" s="210" t="s">
        <v>45</v>
      </c>
      <c r="B30" s="210"/>
      <c r="C30" s="210"/>
      <c r="D30" s="210"/>
    </row>
    <row r="31" spans="1:19" s="67" customFormat="1" ht="22.5" customHeight="1" x14ac:dyDescent="0.25">
      <c r="A31" s="210" t="s">
        <v>46</v>
      </c>
      <c r="B31" s="210"/>
      <c r="C31" s="210"/>
      <c r="D31" s="68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view="pageBreakPreview" topLeftCell="A55" zoomScale="85" zoomScaleSheetLayoutView="85" workbookViewId="0">
      <selection activeCell="A66" sqref="A66:XFD67"/>
    </sheetView>
  </sheetViews>
  <sheetFormatPr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50" customWidth="1"/>
    <col min="5" max="5" width="15" style="50" customWidth="1"/>
    <col min="6" max="6" width="10.140625" style="1" bestFit="1" customWidth="1"/>
    <col min="7" max="16384" width="9.140625" style="1"/>
  </cols>
  <sheetData>
    <row r="1" spans="1:9" ht="14.25" x14ac:dyDescent="0.2">
      <c r="A1" s="182" t="s">
        <v>191</v>
      </c>
      <c r="B1" s="182"/>
      <c r="C1" s="182"/>
      <c r="D1" s="182"/>
      <c r="E1" s="182"/>
      <c r="I1" s="3"/>
    </row>
    <row r="2" spans="1:9" ht="31.5" customHeight="1" x14ac:dyDescent="0.2">
      <c r="A2" s="181" t="s">
        <v>122</v>
      </c>
      <c r="B2" s="181"/>
      <c r="C2" s="181"/>
      <c r="D2" s="181"/>
      <c r="E2" s="181"/>
      <c r="I2" s="3"/>
    </row>
    <row r="3" spans="1:9" ht="14.25" x14ac:dyDescent="0.2">
      <c r="A3" s="17" t="s">
        <v>6</v>
      </c>
      <c r="B3" s="39"/>
      <c r="C3" s="66"/>
      <c r="D3" s="183" t="s">
        <v>192</v>
      </c>
      <c r="E3" s="183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51" t="s">
        <v>4</v>
      </c>
      <c r="E5" s="51" t="s">
        <v>1</v>
      </c>
      <c r="I5" s="3"/>
    </row>
    <row r="6" spans="1:9" s="103" customFormat="1" ht="14.25" x14ac:dyDescent="0.2">
      <c r="A6" s="101" t="s">
        <v>8</v>
      </c>
      <c r="B6" s="102"/>
      <c r="C6" s="102"/>
      <c r="D6" s="102"/>
      <c r="E6" s="102"/>
    </row>
    <row r="7" spans="1:9" s="98" customFormat="1" ht="15" x14ac:dyDescent="0.25">
      <c r="A7" s="99" t="s">
        <v>55</v>
      </c>
      <c r="B7" s="100" t="s">
        <v>22</v>
      </c>
      <c r="C7" s="100" t="s">
        <v>11</v>
      </c>
      <c r="D7" s="100">
        <f>E7</f>
        <v>2123.63</v>
      </c>
      <c r="E7" s="100">
        <v>2123.63</v>
      </c>
    </row>
    <row r="8" spans="1:9" s="103" customFormat="1" ht="14.25" x14ac:dyDescent="0.2">
      <c r="A8" s="101" t="s">
        <v>39</v>
      </c>
      <c r="B8" s="102"/>
      <c r="C8" s="102"/>
      <c r="D8" s="102"/>
      <c r="E8" s="102"/>
    </row>
    <row r="9" spans="1:9" s="98" customFormat="1" ht="15" x14ac:dyDescent="0.25">
      <c r="A9" s="99" t="s">
        <v>162</v>
      </c>
      <c r="B9" s="100" t="s">
        <v>23</v>
      </c>
      <c r="C9" s="100" t="s">
        <v>11</v>
      </c>
      <c r="D9" s="100">
        <f>E9</f>
        <v>600</v>
      </c>
      <c r="E9" s="100">
        <v>600</v>
      </c>
    </row>
    <row r="10" spans="1:9" s="98" customFormat="1" ht="15" x14ac:dyDescent="0.25">
      <c r="A10" s="99" t="s">
        <v>163</v>
      </c>
      <c r="B10" s="100">
        <v>1</v>
      </c>
      <c r="C10" s="100" t="s">
        <v>13</v>
      </c>
      <c r="D10" s="104">
        <f>E10/B10</f>
        <v>2968.96</v>
      </c>
      <c r="E10" s="100">
        <v>2968.96</v>
      </c>
    </row>
    <row r="11" spans="1:9" s="98" customFormat="1" ht="30" x14ac:dyDescent="0.25">
      <c r="A11" s="99" t="s">
        <v>164</v>
      </c>
      <c r="B11" s="100">
        <v>0.247</v>
      </c>
      <c r="C11" s="100" t="s">
        <v>89</v>
      </c>
      <c r="D11" s="104">
        <f t="shared" ref="D11:D60" si="0">E11/B11</f>
        <v>4728.3400809716604</v>
      </c>
      <c r="E11" s="100">
        <v>1167.9000000000001</v>
      </c>
    </row>
    <row r="12" spans="1:9" s="98" customFormat="1" ht="15" x14ac:dyDescent="0.25">
      <c r="A12" s="99" t="s">
        <v>165</v>
      </c>
      <c r="B12" s="100">
        <v>1</v>
      </c>
      <c r="C12" s="100" t="s">
        <v>13</v>
      </c>
      <c r="D12" s="104">
        <f t="shared" si="0"/>
        <v>323.76</v>
      </c>
      <c r="E12" s="100">
        <v>323.76</v>
      </c>
    </row>
    <row r="13" spans="1:9" s="98" customFormat="1" ht="15" x14ac:dyDescent="0.25">
      <c r="A13" s="99" t="s">
        <v>166</v>
      </c>
      <c r="B13" s="100" t="s">
        <v>193</v>
      </c>
      <c r="C13" s="100" t="s">
        <v>11</v>
      </c>
      <c r="D13" s="104">
        <f>E13</f>
        <v>2872.46</v>
      </c>
      <c r="E13" s="100">
        <v>2872.46</v>
      </c>
    </row>
    <row r="14" spans="1:9" s="103" customFormat="1" ht="28.5" x14ac:dyDescent="0.2">
      <c r="A14" s="101" t="s">
        <v>54</v>
      </c>
      <c r="B14" s="102"/>
      <c r="C14" s="102"/>
      <c r="D14" s="104"/>
      <c r="E14" s="102"/>
    </row>
    <row r="15" spans="1:9" s="98" customFormat="1" ht="30" x14ac:dyDescent="0.25">
      <c r="A15" s="99" t="s">
        <v>167</v>
      </c>
      <c r="B15" s="100" t="s">
        <v>22</v>
      </c>
      <c r="C15" s="100" t="s">
        <v>11</v>
      </c>
      <c r="D15" s="104">
        <f>E15</f>
        <v>32671.200000000001</v>
      </c>
      <c r="E15" s="100">
        <v>32671.200000000001</v>
      </c>
    </row>
    <row r="16" spans="1:9" s="103" customFormat="1" ht="15" x14ac:dyDescent="0.2">
      <c r="A16" s="101" t="s">
        <v>168</v>
      </c>
      <c r="B16" s="102"/>
      <c r="C16" s="102"/>
      <c r="D16" s="104"/>
      <c r="E16" s="102"/>
    </row>
    <row r="17" spans="1:5" s="98" customFormat="1" ht="15" x14ac:dyDescent="0.25">
      <c r="A17" s="99" t="s">
        <v>169</v>
      </c>
      <c r="B17" s="100" t="s">
        <v>23</v>
      </c>
      <c r="C17" s="100" t="s">
        <v>11</v>
      </c>
      <c r="D17" s="104">
        <f>E17</f>
        <v>6733.8</v>
      </c>
      <c r="E17" s="100">
        <v>6733.8</v>
      </c>
    </row>
    <row r="18" spans="1:5" s="103" customFormat="1" ht="15" x14ac:dyDescent="0.2">
      <c r="A18" s="101" t="s">
        <v>170</v>
      </c>
      <c r="B18" s="102"/>
      <c r="C18" s="102"/>
      <c r="D18" s="104"/>
      <c r="E18" s="102"/>
    </row>
    <row r="19" spans="1:5" s="98" customFormat="1" ht="15" x14ac:dyDescent="0.25">
      <c r="A19" s="99" t="s">
        <v>171</v>
      </c>
      <c r="B19" s="100" t="s">
        <v>193</v>
      </c>
      <c r="C19" s="100" t="s">
        <v>107</v>
      </c>
      <c r="D19" s="104">
        <f t="shared" ref="D19:D21" si="1">E19</f>
        <v>7036.34</v>
      </c>
      <c r="E19" s="100">
        <v>7036.34</v>
      </c>
    </row>
    <row r="20" spans="1:5" s="103" customFormat="1" ht="28.5" x14ac:dyDescent="0.2">
      <c r="A20" s="101" t="s">
        <v>40</v>
      </c>
      <c r="B20" s="102"/>
      <c r="C20" s="102"/>
      <c r="D20" s="104"/>
      <c r="E20" s="102"/>
    </row>
    <row r="21" spans="1:5" s="98" customFormat="1" ht="30" x14ac:dyDescent="0.25">
      <c r="A21" s="99" t="s">
        <v>58</v>
      </c>
      <c r="B21" s="100" t="s">
        <v>194</v>
      </c>
      <c r="C21" s="100" t="s">
        <v>11</v>
      </c>
      <c r="D21" s="104">
        <f t="shared" si="1"/>
        <v>3622.26</v>
      </c>
      <c r="E21" s="100">
        <f>275.63+3346.63</f>
        <v>3622.26</v>
      </c>
    </row>
    <row r="22" spans="1:5" s="103" customFormat="1" ht="15" x14ac:dyDescent="0.2">
      <c r="A22" s="101" t="s">
        <v>41</v>
      </c>
      <c r="B22" s="102"/>
      <c r="C22" s="102"/>
      <c r="D22" s="104"/>
      <c r="E22" s="102"/>
    </row>
    <row r="23" spans="1:5" s="98" customFormat="1" ht="15" x14ac:dyDescent="0.25">
      <c r="A23" s="99" t="s">
        <v>99</v>
      </c>
      <c r="B23" s="100">
        <v>1</v>
      </c>
      <c r="C23" s="100" t="s">
        <v>106</v>
      </c>
      <c r="D23" s="104">
        <f t="shared" si="0"/>
        <v>83.75</v>
      </c>
      <c r="E23" s="100">
        <v>83.75</v>
      </c>
    </row>
    <row r="24" spans="1:5" s="98" customFormat="1" ht="15" x14ac:dyDescent="0.25">
      <c r="A24" s="99" t="s">
        <v>59</v>
      </c>
      <c r="B24" s="100">
        <v>1</v>
      </c>
      <c r="C24" s="100" t="s">
        <v>14</v>
      </c>
      <c r="D24" s="104">
        <f t="shared" si="0"/>
        <v>839.52</v>
      </c>
      <c r="E24" s="100">
        <v>839.52</v>
      </c>
    </row>
    <row r="25" spans="1:5" s="98" customFormat="1" ht="15" x14ac:dyDescent="0.25">
      <c r="A25" s="99" t="s">
        <v>60</v>
      </c>
      <c r="B25" s="100">
        <v>7.0000000000000007E-2</v>
      </c>
      <c r="C25" s="100" t="s">
        <v>15</v>
      </c>
      <c r="D25" s="104">
        <f t="shared" si="0"/>
        <v>6095.4285714285706</v>
      </c>
      <c r="E25" s="100">
        <v>426.68</v>
      </c>
    </row>
    <row r="26" spans="1:5" s="98" customFormat="1" ht="30" x14ac:dyDescent="0.25">
      <c r="A26" s="99" t="s">
        <v>172</v>
      </c>
      <c r="B26" s="100">
        <v>1</v>
      </c>
      <c r="C26" s="100" t="s">
        <v>14</v>
      </c>
      <c r="D26" s="104">
        <f t="shared" si="0"/>
        <v>254.67</v>
      </c>
      <c r="E26" s="100">
        <v>254.67</v>
      </c>
    </row>
    <row r="27" spans="1:5" s="98" customFormat="1" ht="30" x14ac:dyDescent="0.25">
      <c r="A27" s="99" t="s">
        <v>173</v>
      </c>
      <c r="B27" s="100">
        <v>0.27</v>
      </c>
      <c r="C27" s="100" t="s">
        <v>16</v>
      </c>
      <c r="D27" s="104">
        <f t="shared" si="0"/>
        <v>1678.9999999999998</v>
      </c>
      <c r="E27" s="100">
        <v>453.33</v>
      </c>
    </row>
    <row r="28" spans="1:5" s="98" customFormat="1" ht="15" x14ac:dyDescent="0.25">
      <c r="A28" s="99" t="s">
        <v>79</v>
      </c>
      <c r="B28" s="100">
        <v>0.04</v>
      </c>
      <c r="C28" s="100" t="s">
        <v>80</v>
      </c>
      <c r="D28" s="104">
        <f t="shared" si="0"/>
        <v>25410.5</v>
      </c>
      <c r="E28" s="100">
        <v>1016.42</v>
      </c>
    </row>
    <row r="29" spans="1:5" s="98" customFormat="1" ht="30" x14ac:dyDescent="0.25">
      <c r="A29" s="99" t="s">
        <v>61</v>
      </c>
      <c r="B29" s="100">
        <v>2.7410000000000001</v>
      </c>
      <c r="C29" s="100" t="s">
        <v>16</v>
      </c>
      <c r="D29" s="104">
        <f t="shared" si="0"/>
        <v>1679.0733309011309</v>
      </c>
      <c r="E29" s="100">
        <v>4602.34</v>
      </c>
    </row>
    <row r="30" spans="1:5" s="98" customFormat="1" ht="30" x14ac:dyDescent="0.25">
      <c r="A30" s="99" t="s">
        <v>174</v>
      </c>
      <c r="B30" s="100">
        <v>0.01</v>
      </c>
      <c r="C30" s="100" t="s">
        <v>17</v>
      </c>
      <c r="D30" s="104">
        <f t="shared" si="0"/>
        <v>25071</v>
      </c>
      <c r="E30" s="100">
        <v>250.71</v>
      </c>
    </row>
    <row r="31" spans="1:5" s="98" customFormat="1" ht="30" x14ac:dyDescent="0.25">
      <c r="A31" s="99" t="s">
        <v>63</v>
      </c>
      <c r="B31" s="100">
        <v>1</v>
      </c>
      <c r="C31" s="100" t="s">
        <v>14</v>
      </c>
      <c r="D31" s="104">
        <f t="shared" si="0"/>
        <v>503.4</v>
      </c>
      <c r="E31" s="100">
        <v>503.4</v>
      </c>
    </row>
    <row r="32" spans="1:5" s="98" customFormat="1" ht="15" x14ac:dyDescent="0.25">
      <c r="A32" s="99" t="s">
        <v>81</v>
      </c>
      <c r="B32" s="100">
        <v>0.24</v>
      </c>
      <c r="C32" s="100" t="s">
        <v>15</v>
      </c>
      <c r="D32" s="104">
        <f t="shared" si="0"/>
        <v>14443.5</v>
      </c>
      <c r="E32" s="100">
        <v>3466.44</v>
      </c>
    </row>
    <row r="33" spans="1:5" s="98" customFormat="1" ht="30" x14ac:dyDescent="0.25">
      <c r="A33" s="99" t="s">
        <v>64</v>
      </c>
      <c r="B33" s="100">
        <v>3</v>
      </c>
      <c r="C33" s="100" t="s">
        <v>18</v>
      </c>
      <c r="D33" s="104">
        <f t="shared" si="0"/>
        <v>217.75666666666666</v>
      </c>
      <c r="E33" s="100">
        <v>653.27</v>
      </c>
    </row>
    <row r="34" spans="1:5" s="98" customFormat="1" ht="15" x14ac:dyDescent="0.25">
      <c r="A34" s="99" t="s">
        <v>101</v>
      </c>
      <c r="B34" s="100">
        <v>1</v>
      </c>
      <c r="C34" s="100" t="s">
        <v>106</v>
      </c>
      <c r="D34" s="104">
        <f t="shared" si="0"/>
        <v>67.25</v>
      </c>
      <c r="E34" s="100">
        <v>67.25</v>
      </c>
    </row>
    <row r="35" spans="1:5" s="98" customFormat="1" ht="15" x14ac:dyDescent="0.25">
      <c r="A35" s="99" t="s">
        <v>65</v>
      </c>
      <c r="B35" s="100">
        <v>1</v>
      </c>
      <c r="C35" s="100" t="s">
        <v>13</v>
      </c>
      <c r="D35" s="104">
        <f t="shared" si="0"/>
        <v>3731.3</v>
      </c>
      <c r="E35" s="100">
        <v>3731.3</v>
      </c>
    </row>
    <row r="36" spans="1:5" s="98" customFormat="1" ht="15" x14ac:dyDescent="0.25">
      <c r="A36" s="99" t="s">
        <v>66</v>
      </c>
      <c r="B36" s="100">
        <v>4448</v>
      </c>
      <c r="C36" s="100" t="s">
        <v>19</v>
      </c>
      <c r="D36" s="104">
        <f t="shared" si="0"/>
        <v>1.1877945143884894</v>
      </c>
      <c r="E36" s="100">
        <v>5283.31</v>
      </c>
    </row>
    <row r="37" spans="1:5" s="98" customFormat="1" ht="15" x14ac:dyDescent="0.25">
      <c r="A37" s="99" t="s">
        <v>175</v>
      </c>
      <c r="B37" s="100">
        <v>1</v>
      </c>
      <c r="C37" s="100" t="s">
        <v>85</v>
      </c>
      <c r="D37" s="104">
        <f t="shared" si="0"/>
        <v>650.22</v>
      </c>
      <c r="E37" s="100">
        <v>650.22</v>
      </c>
    </row>
    <row r="38" spans="1:5" s="98" customFormat="1" ht="30" x14ac:dyDescent="0.25">
      <c r="A38" s="99" t="s">
        <v>103</v>
      </c>
      <c r="B38" s="100">
        <v>1</v>
      </c>
      <c r="C38" s="100" t="s">
        <v>85</v>
      </c>
      <c r="D38" s="104">
        <f t="shared" si="0"/>
        <v>139.12</v>
      </c>
      <c r="E38" s="100">
        <v>139.12</v>
      </c>
    </row>
    <row r="39" spans="1:5" s="98" customFormat="1" ht="30" x14ac:dyDescent="0.25">
      <c r="A39" s="99" t="s">
        <v>104</v>
      </c>
      <c r="B39" s="100">
        <v>1</v>
      </c>
      <c r="C39" s="100" t="s">
        <v>85</v>
      </c>
      <c r="D39" s="104">
        <f t="shared" si="0"/>
        <v>135.13999999999999</v>
      </c>
      <c r="E39" s="100">
        <v>135.13999999999999</v>
      </c>
    </row>
    <row r="40" spans="1:5" s="98" customFormat="1" ht="30" x14ac:dyDescent="0.25">
      <c r="A40" s="99" t="s">
        <v>176</v>
      </c>
      <c r="B40" s="100">
        <v>1</v>
      </c>
      <c r="C40" s="100" t="s">
        <v>20</v>
      </c>
      <c r="D40" s="104">
        <f t="shared" si="0"/>
        <v>1194.72</v>
      </c>
      <c r="E40" s="100">
        <v>1194.72</v>
      </c>
    </row>
    <row r="41" spans="1:5" s="98" customFormat="1" ht="15" x14ac:dyDescent="0.25">
      <c r="A41" s="99" t="s">
        <v>69</v>
      </c>
      <c r="B41" s="100">
        <v>30</v>
      </c>
      <c r="C41" s="100" t="s">
        <v>20</v>
      </c>
      <c r="D41" s="104">
        <f t="shared" si="0"/>
        <v>254.20733333333334</v>
      </c>
      <c r="E41" s="100">
        <v>7626.22</v>
      </c>
    </row>
    <row r="42" spans="1:5" s="98" customFormat="1" ht="45" x14ac:dyDescent="0.25">
      <c r="A42" s="99" t="s">
        <v>177</v>
      </c>
      <c r="B42" s="100">
        <v>1</v>
      </c>
      <c r="C42" s="100" t="s">
        <v>178</v>
      </c>
      <c r="D42" s="104">
        <f t="shared" si="0"/>
        <v>67.55</v>
      </c>
      <c r="E42" s="100">
        <v>67.55</v>
      </c>
    </row>
    <row r="43" spans="1:5" s="103" customFormat="1" ht="15" x14ac:dyDescent="0.2">
      <c r="A43" s="101" t="s">
        <v>42</v>
      </c>
      <c r="B43" s="102"/>
      <c r="C43" s="102"/>
      <c r="D43" s="104"/>
      <c r="E43" s="102"/>
    </row>
    <row r="44" spans="1:5" s="98" customFormat="1" ht="15" x14ac:dyDescent="0.25">
      <c r="A44" s="99" t="s">
        <v>123</v>
      </c>
      <c r="B44" s="100">
        <v>0.12</v>
      </c>
      <c r="C44" s="100" t="s">
        <v>97</v>
      </c>
      <c r="D44" s="104">
        <f t="shared" si="0"/>
        <v>1679.75</v>
      </c>
      <c r="E44" s="100">
        <v>201.57</v>
      </c>
    </row>
    <row r="45" spans="1:5" s="98" customFormat="1" ht="30" x14ac:dyDescent="0.25">
      <c r="A45" s="99" t="s">
        <v>179</v>
      </c>
      <c r="B45" s="100">
        <v>0.27</v>
      </c>
      <c r="C45" s="100" t="s">
        <v>16</v>
      </c>
      <c r="D45" s="104">
        <f t="shared" si="0"/>
        <v>1698.5555555555554</v>
      </c>
      <c r="E45" s="100">
        <v>458.61</v>
      </c>
    </row>
    <row r="46" spans="1:5" s="98" customFormat="1" ht="30" x14ac:dyDescent="0.25">
      <c r="A46" s="99" t="s">
        <v>180</v>
      </c>
      <c r="B46" s="100">
        <v>1.0669999999999999</v>
      </c>
      <c r="C46" s="100" t="s">
        <v>16</v>
      </c>
      <c r="D46" s="104">
        <f t="shared" si="0"/>
        <v>1651.1340206185569</v>
      </c>
      <c r="E46" s="100">
        <v>1761.76</v>
      </c>
    </row>
    <row r="47" spans="1:5" s="98" customFormat="1" ht="15" x14ac:dyDescent="0.25">
      <c r="A47" s="99" t="s">
        <v>181</v>
      </c>
      <c r="B47" s="100">
        <v>60</v>
      </c>
      <c r="C47" s="100" t="s">
        <v>71</v>
      </c>
      <c r="D47" s="104">
        <f t="shared" si="0"/>
        <v>81.534166666666664</v>
      </c>
      <c r="E47" s="100">
        <v>4892.05</v>
      </c>
    </row>
    <row r="48" spans="1:5" s="98" customFormat="1" ht="30" x14ac:dyDescent="0.25">
      <c r="A48" s="99" t="s">
        <v>182</v>
      </c>
      <c r="B48" s="100">
        <v>72</v>
      </c>
      <c r="C48" s="100" t="s">
        <v>82</v>
      </c>
      <c r="D48" s="104">
        <f t="shared" si="0"/>
        <v>64.775555555555556</v>
      </c>
      <c r="E48" s="100">
        <v>4663.84</v>
      </c>
    </row>
    <row r="49" spans="1:5" s="98" customFormat="1" ht="30" x14ac:dyDescent="0.25">
      <c r="A49" s="99" t="s">
        <v>183</v>
      </c>
      <c r="B49" s="100" t="s">
        <v>21</v>
      </c>
      <c r="C49" s="100" t="s">
        <v>12</v>
      </c>
      <c r="D49" s="104">
        <f>E49</f>
        <v>2589.1799999999998</v>
      </c>
      <c r="E49" s="100">
        <v>2589.1799999999998</v>
      </c>
    </row>
    <row r="50" spans="1:5" s="98" customFormat="1" ht="15" x14ac:dyDescent="0.25">
      <c r="A50" s="99" t="s">
        <v>184</v>
      </c>
      <c r="B50" s="100">
        <v>0.01</v>
      </c>
      <c r="C50" s="100" t="s">
        <v>90</v>
      </c>
      <c r="D50" s="104">
        <f t="shared" si="0"/>
        <v>33429</v>
      </c>
      <c r="E50" s="100">
        <v>334.29</v>
      </c>
    </row>
    <row r="51" spans="1:5" s="98" customFormat="1" ht="15" x14ac:dyDescent="0.25">
      <c r="A51" s="99" t="s">
        <v>185</v>
      </c>
      <c r="B51" s="100">
        <v>0.01</v>
      </c>
      <c r="C51" s="100" t="s">
        <v>90</v>
      </c>
      <c r="D51" s="104">
        <f t="shared" si="0"/>
        <v>21362</v>
      </c>
      <c r="E51" s="100">
        <v>213.62</v>
      </c>
    </row>
    <row r="52" spans="1:5" s="98" customFormat="1" ht="30" x14ac:dyDescent="0.25">
      <c r="A52" s="99" t="s">
        <v>114</v>
      </c>
      <c r="B52" s="100">
        <v>4.0000000000000001E-3</v>
      </c>
      <c r="C52" s="100" t="s">
        <v>89</v>
      </c>
      <c r="D52" s="104">
        <f t="shared" si="0"/>
        <v>140790</v>
      </c>
      <c r="E52" s="100">
        <v>563.16</v>
      </c>
    </row>
    <row r="53" spans="1:5" s="98" customFormat="1" ht="45" x14ac:dyDescent="0.25">
      <c r="A53" s="99" t="s">
        <v>115</v>
      </c>
      <c r="B53" s="100">
        <v>1.7000000000000001E-2</v>
      </c>
      <c r="C53" s="100" t="s">
        <v>89</v>
      </c>
      <c r="D53" s="104">
        <f t="shared" si="0"/>
        <v>111671.76470588235</v>
      </c>
      <c r="E53" s="100">
        <v>1898.42</v>
      </c>
    </row>
    <row r="54" spans="1:5" s="103" customFormat="1" ht="28.5" x14ac:dyDescent="0.2">
      <c r="A54" s="101" t="s">
        <v>83</v>
      </c>
      <c r="B54" s="102"/>
      <c r="C54" s="102"/>
      <c r="D54" s="104"/>
      <c r="E54" s="102"/>
    </row>
    <row r="55" spans="1:5" s="98" customFormat="1" ht="15" x14ac:dyDescent="0.25">
      <c r="A55" s="99" t="s">
        <v>84</v>
      </c>
      <c r="B55" s="100" t="s">
        <v>23</v>
      </c>
      <c r="C55" s="100" t="s">
        <v>11</v>
      </c>
      <c r="D55" s="104">
        <f>E55</f>
        <v>876.28</v>
      </c>
      <c r="E55" s="100">
        <v>876.28</v>
      </c>
    </row>
    <row r="56" spans="1:5" s="103" customFormat="1" ht="15" x14ac:dyDescent="0.2">
      <c r="A56" s="101" t="s">
        <v>43</v>
      </c>
      <c r="B56" s="102"/>
      <c r="C56" s="102"/>
      <c r="D56" s="104"/>
      <c r="E56" s="102"/>
    </row>
    <row r="57" spans="1:5" s="98" customFormat="1" ht="15" x14ac:dyDescent="0.25">
      <c r="A57" s="99" t="s">
        <v>186</v>
      </c>
      <c r="B57" s="100">
        <v>0.01</v>
      </c>
      <c r="C57" s="100" t="s">
        <v>187</v>
      </c>
      <c r="D57" s="104">
        <f t="shared" si="0"/>
        <v>25297</v>
      </c>
      <c r="E57" s="100">
        <v>252.97</v>
      </c>
    </row>
    <row r="58" spans="1:5" s="98" customFormat="1" ht="15" x14ac:dyDescent="0.25">
      <c r="A58" s="99" t="s">
        <v>188</v>
      </c>
      <c r="B58" s="100">
        <v>1</v>
      </c>
      <c r="C58" s="100" t="s">
        <v>13</v>
      </c>
      <c r="D58" s="104">
        <f t="shared" si="0"/>
        <v>790.87</v>
      </c>
      <c r="E58" s="100">
        <v>790.87</v>
      </c>
    </row>
    <row r="59" spans="1:5" s="103" customFormat="1" ht="28.5" x14ac:dyDescent="0.2">
      <c r="A59" s="101" t="s">
        <v>86</v>
      </c>
      <c r="B59" s="102"/>
      <c r="C59" s="102"/>
      <c r="D59" s="104"/>
      <c r="E59" s="102"/>
    </row>
    <row r="60" spans="1:5" s="98" customFormat="1" ht="15" x14ac:dyDescent="0.25">
      <c r="A60" s="99" t="s">
        <v>189</v>
      </c>
      <c r="B60" s="100">
        <v>17.667000000000002</v>
      </c>
      <c r="C60" s="100" t="s">
        <v>12</v>
      </c>
      <c r="D60" s="104">
        <f t="shared" si="0"/>
        <v>661.11563932755985</v>
      </c>
      <c r="E60" s="100">
        <v>11679.93</v>
      </c>
    </row>
    <row r="61" spans="1:5" s="103" customFormat="1" ht="14.25" x14ac:dyDescent="0.2">
      <c r="A61" s="101" t="s">
        <v>44</v>
      </c>
      <c r="B61" s="102"/>
      <c r="C61" s="102"/>
      <c r="D61" s="102"/>
      <c r="E61" s="102"/>
    </row>
    <row r="62" spans="1:5" s="98" customFormat="1" ht="15" x14ac:dyDescent="0.25">
      <c r="A62" s="99" t="s">
        <v>73</v>
      </c>
      <c r="B62" s="100" t="s">
        <v>23</v>
      </c>
      <c r="C62" s="100" t="s">
        <v>11</v>
      </c>
      <c r="D62" s="100">
        <f>E62</f>
        <v>1600</v>
      </c>
      <c r="E62" s="100">
        <v>1600</v>
      </c>
    </row>
    <row r="63" spans="1:5" s="103" customFormat="1" ht="14.25" x14ac:dyDescent="0.2">
      <c r="A63" s="101" t="s">
        <v>9</v>
      </c>
      <c r="B63" s="102"/>
      <c r="C63" s="102"/>
      <c r="D63" s="102"/>
      <c r="E63" s="102"/>
    </row>
    <row r="64" spans="1:5" s="98" customFormat="1" ht="15" x14ac:dyDescent="0.25">
      <c r="A64" s="99" t="s">
        <v>74</v>
      </c>
      <c r="B64" s="100" t="s">
        <v>195</v>
      </c>
      <c r="C64" s="100" t="s">
        <v>12</v>
      </c>
      <c r="D64" s="100">
        <f>E64</f>
        <v>60758.78</v>
      </c>
      <c r="E64" s="100">
        <v>60758.78</v>
      </c>
    </row>
    <row r="65" spans="1:5" s="98" customFormat="1" ht="30" x14ac:dyDescent="0.25">
      <c r="A65" s="99" t="s">
        <v>190</v>
      </c>
      <c r="B65" s="100" t="s">
        <v>23</v>
      </c>
      <c r="C65" s="100" t="s">
        <v>11</v>
      </c>
      <c r="D65" s="100">
        <f>E65</f>
        <v>1690.83</v>
      </c>
      <c r="E65" s="100">
        <v>1690.83</v>
      </c>
    </row>
    <row r="66" spans="1:5" s="28" customFormat="1" ht="15" x14ac:dyDescent="0.25">
      <c r="A66" s="36" t="s">
        <v>10</v>
      </c>
      <c r="B66" s="41"/>
      <c r="C66" s="41"/>
      <c r="D66" s="52"/>
      <c r="E66" s="53"/>
    </row>
    <row r="67" spans="1:5" s="28" customFormat="1" ht="15" x14ac:dyDescent="0.25">
      <c r="A67" s="37" t="s">
        <v>75</v>
      </c>
      <c r="B67" s="42" t="s">
        <v>22</v>
      </c>
      <c r="C67" s="42" t="s">
        <v>11</v>
      </c>
      <c r="D67" s="54">
        <f>E67</f>
        <v>18679.183000000001</v>
      </c>
      <c r="E67" s="55">
        <f>SUM(E7:E65)*10%</f>
        <v>18679.183000000001</v>
      </c>
    </row>
    <row r="68" spans="1:5" ht="14.25" x14ac:dyDescent="0.2">
      <c r="A68" s="24" t="s">
        <v>26</v>
      </c>
      <c r="B68" s="47" t="s">
        <v>21</v>
      </c>
      <c r="C68" s="25"/>
      <c r="D68" s="56"/>
      <c r="E68" s="26">
        <f>SUM(E7:E65)</f>
        <v>186791.83</v>
      </c>
    </row>
    <row r="69" spans="1:5" ht="15" x14ac:dyDescent="0.2">
      <c r="D69" s="57"/>
    </row>
    <row r="70" spans="1:5" ht="15" customHeight="1" x14ac:dyDescent="0.2">
      <c r="A70" s="212" t="s">
        <v>198</v>
      </c>
      <c r="B70" s="212"/>
      <c r="C70" s="212"/>
      <c r="D70" s="212"/>
      <c r="E70" s="212"/>
    </row>
    <row r="71" spans="1:5" ht="15" customHeight="1" x14ac:dyDescent="0.2">
      <c r="A71" s="212"/>
      <c r="B71" s="212"/>
      <c r="C71" s="212"/>
      <c r="D71" s="212"/>
      <c r="E71" s="212"/>
    </row>
    <row r="72" spans="1:5" ht="15" customHeight="1" x14ac:dyDescent="0.2">
      <c r="A72" s="213" t="s">
        <v>33</v>
      </c>
      <c r="B72" s="213"/>
      <c r="C72" s="213"/>
      <c r="D72" s="213"/>
      <c r="E72" s="213"/>
    </row>
    <row r="73" spans="1:5" ht="15" customHeight="1" x14ac:dyDescent="0.2">
      <c r="A73" s="213" t="s">
        <v>34</v>
      </c>
      <c r="B73" s="213"/>
      <c r="C73" s="213"/>
      <c r="D73" s="213"/>
      <c r="E73" s="213"/>
    </row>
    <row r="74" spans="1:5" ht="15" customHeight="1" x14ac:dyDescent="0.2">
      <c r="A74" s="214" t="s">
        <v>196</v>
      </c>
      <c r="B74" s="214"/>
      <c r="C74" s="214"/>
      <c r="D74" s="214"/>
      <c r="E74" s="214"/>
    </row>
    <row r="75" spans="1:5" ht="15" customHeight="1" x14ac:dyDescent="0.2">
      <c r="A75" s="214"/>
      <c r="B75" s="214"/>
      <c r="C75" s="214"/>
      <c r="D75" s="214"/>
      <c r="E75" s="214"/>
    </row>
    <row r="76" spans="1:5" ht="15" customHeight="1" x14ac:dyDescent="0.2">
      <c r="A76" s="215"/>
      <c r="B76" s="215"/>
      <c r="C76" s="215"/>
      <c r="D76" s="215"/>
      <c r="E76" s="215"/>
    </row>
    <row r="77" spans="1:5" ht="15" x14ac:dyDescent="0.2">
      <c r="A77" s="105"/>
      <c r="B77" s="49"/>
      <c r="C77" s="49"/>
      <c r="D77" s="58"/>
      <c r="E77" s="49"/>
    </row>
    <row r="78" spans="1:5" ht="15" customHeight="1" x14ac:dyDescent="0.2">
      <c r="A78" s="5" t="s">
        <v>27</v>
      </c>
      <c r="B78" s="97"/>
      <c r="C78" s="97"/>
      <c r="D78" s="60"/>
      <c r="E78" s="97"/>
    </row>
    <row r="79" spans="1:5" ht="15" x14ac:dyDescent="0.2">
      <c r="A79" s="5"/>
      <c r="B79" s="97"/>
      <c r="C79" s="97" t="s">
        <v>21</v>
      </c>
      <c r="D79" s="60" t="s">
        <v>21</v>
      </c>
      <c r="E79" s="97"/>
    </row>
    <row r="80" spans="1:5" ht="15" customHeight="1" x14ac:dyDescent="0.2">
      <c r="A80" s="180" t="s">
        <v>197</v>
      </c>
      <c r="B80" s="180"/>
      <c r="C80" s="184" t="s">
        <v>31</v>
      </c>
      <c r="D80" s="184"/>
      <c r="E80" s="97"/>
    </row>
    <row r="81" spans="1:5" ht="15" customHeight="1" x14ac:dyDescent="0.2">
      <c r="A81" s="184" t="s">
        <v>52</v>
      </c>
      <c r="B81" s="184"/>
      <c r="C81" s="184" t="s">
        <v>28</v>
      </c>
      <c r="D81" s="184"/>
      <c r="E81" s="97"/>
    </row>
    <row r="82" spans="1:5" ht="15" customHeight="1" x14ac:dyDescent="0.2">
      <c r="A82" s="5"/>
      <c r="B82" s="97"/>
      <c r="C82" s="97"/>
      <c r="D82" s="60"/>
      <c r="E82" s="97"/>
    </row>
    <row r="83" spans="1:5" ht="15" customHeight="1" x14ac:dyDescent="0.2">
      <c r="A83" s="180" t="s">
        <v>30</v>
      </c>
      <c r="B83" s="180"/>
      <c r="C83" s="184" t="s">
        <v>31</v>
      </c>
      <c r="D83" s="184"/>
      <c r="E83" s="97"/>
    </row>
    <row r="84" spans="1:5" ht="15" x14ac:dyDescent="0.2">
      <c r="A84" s="13" t="s">
        <v>29</v>
      </c>
      <c r="B84" s="97"/>
      <c r="C84" s="184" t="s">
        <v>28</v>
      </c>
      <c r="D84" s="184"/>
      <c r="E84" s="97"/>
    </row>
    <row r="85" spans="1:5" x14ac:dyDescent="0.2">
      <c r="B85" s="1"/>
      <c r="C85" s="1"/>
      <c r="D85" s="1"/>
      <c r="E85" s="1"/>
    </row>
  </sheetData>
  <mergeCells count="15">
    <mergeCell ref="C84:D84"/>
    <mergeCell ref="A70:E71"/>
    <mergeCell ref="A72:E72"/>
    <mergeCell ref="A73:E73"/>
    <mergeCell ref="A74:E75"/>
    <mergeCell ref="A76:E76"/>
    <mergeCell ref="C80:D80"/>
    <mergeCell ref="A81:B81"/>
    <mergeCell ref="C81:D81"/>
    <mergeCell ref="A1:E1"/>
    <mergeCell ref="A2:E2"/>
    <mergeCell ref="D3:E3"/>
    <mergeCell ref="A80:B80"/>
    <mergeCell ref="A83:B83"/>
    <mergeCell ref="C83:D8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G24" sqref="G24"/>
    </sheetView>
  </sheetViews>
  <sheetFormatPr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16384" width="9.140625" style="96"/>
  </cols>
  <sheetData>
    <row r="1" spans="1:19" s="67" customFormat="1" ht="35.25" customHeight="1" x14ac:dyDescent="0.3">
      <c r="A1" s="196" t="s">
        <v>241</v>
      </c>
      <c r="B1" s="196"/>
      <c r="C1" s="196"/>
      <c r="D1" s="196"/>
      <c r="E1" s="196"/>
      <c r="F1" s="196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242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197" t="s">
        <v>135</v>
      </c>
      <c r="B5" s="197"/>
      <c r="C5" s="197"/>
      <c r="D5" s="197"/>
      <c r="E5" s="197"/>
      <c r="F5" s="197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6" t="s">
        <v>136</v>
      </c>
      <c r="B6" s="106">
        <v>3</v>
      </c>
      <c r="C6" s="106" t="s">
        <v>137</v>
      </c>
      <c r="D6" s="138">
        <v>1361.3</v>
      </c>
      <c r="E6" s="106" t="s">
        <v>138</v>
      </c>
      <c r="F6" s="108">
        <v>847.3</v>
      </c>
      <c r="G6" s="72"/>
      <c r="H6" s="74"/>
      <c r="I6" s="75"/>
      <c r="J6" s="76"/>
      <c r="K6" s="117"/>
      <c r="L6" s="78"/>
      <c r="M6" s="78"/>
      <c r="N6" s="78"/>
      <c r="O6" s="78"/>
      <c r="P6" s="79"/>
      <c r="Q6" s="198"/>
      <c r="R6" s="199"/>
      <c r="S6" s="80"/>
    </row>
    <row r="7" spans="1:19" s="83" customFormat="1" ht="32.25" customHeight="1" x14ac:dyDescent="0.25">
      <c r="A7" s="106" t="s">
        <v>139</v>
      </c>
      <c r="B7" s="106">
        <v>2</v>
      </c>
      <c r="C7" s="106" t="s">
        <v>140</v>
      </c>
      <c r="D7" s="138">
        <v>0</v>
      </c>
      <c r="E7" s="106" t="s">
        <v>141</v>
      </c>
      <c r="F7" s="108">
        <v>564.9</v>
      </c>
      <c r="G7" s="72"/>
      <c r="H7" s="74"/>
      <c r="I7" s="75"/>
      <c r="J7" s="76"/>
      <c r="K7" s="117"/>
      <c r="L7" s="78"/>
      <c r="M7" s="78"/>
      <c r="N7" s="78"/>
      <c r="O7" s="78"/>
      <c r="P7" s="79"/>
      <c r="Q7" s="198"/>
      <c r="R7" s="200"/>
      <c r="S7" s="82"/>
    </row>
    <row r="8" spans="1:19" s="83" customFormat="1" ht="46.5" customHeight="1" x14ac:dyDescent="0.25">
      <c r="A8" s="106" t="s">
        <v>142</v>
      </c>
      <c r="B8" s="106">
        <v>24</v>
      </c>
      <c r="C8" s="106" t="s">
        <v>143</v>
      </c>
      <c r="D8" s="108">
        <v>140.80000000000001</v>
      </c>
      <c r="E8" s="106" t="s">
        <v>144</v>
      </c>
      <c r="F8" s="108">
        <v>363.4</v>
      </c>
      <c r="G8" s="72"/>
      <c r="H8" s="74"/>
      <c r="I8" s="75"/>
      <c r="J8" s="76"/>
      <c r="K8" s="117"/>
      <c r="L8" s="78"/>
      <c r="M8" s="78"/>
      <c r="N8" s="78"/>
      <c r="O8" s="78"/>
      <c r="P8" s="79"/>
      <c r="Q8" s="198"/>
      <c r="R8" s="199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117"/>
      <c r="L9" s="78"/>
      <c r="M9" s="78"/>
      <c r="N9" s="78"/>
      <c r="O9" s="78"/>
      <c r="P9" s="72"/>
      <c r="Q9" s="117"/>
      <c r="R9" s="118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119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193" t="s">
        <v>145</v>
      </c>
      <c r="B11" s="194"/>
      <c r="C11" s="194"/>
      <c r="D11" s="194"/>
      <c r="E11" s="195"/>
      <c r="F11" s="90" t="s">
        <v>146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201" t="s">
        <v>148</v>
      </c>
      <c r="B12" s="202"/>
      <c r="C12" s="202"/>
      <c r="D12" s="202"/>
      <c r="E12" s="203"/>
      <c r="F12" s="112">
        <v>-129403.78999999995</v>
      </c>
      <c r="G12" s="113"/>
    </row>
    <row r="13" spans="1:19" s="114" customFormat="1" ht="30" customHeight="1" x14ac:dyDescent="0.25">
      <c r="A13" s="201" t="s">
        <v>149</v>
      </c>
      <c r="B13" s="202"/>
      <c r="C13" s="202"/>
      <c r="D13" s="202"/>
      <c r="E13" s="203"/>
      <c r="F13" s="112">
        <v>216978.2</v>
      </c>
    </row>
    <row r="14" spans="1:19" s="114" customFormat="1" ht="30" customHeight="1" x14ac:dyDescent="0.25">
      <c r="A14" s="201" t="s">
        <v>150</v>
      </c>
      <c r="B14" s="202"/>
      <c r="C14" s="202"/>
      <c r="D14" s="202"/>
      <c r="E14" s="203"/>
      <c r="F14" s="115">
        <f>SUM(F15:F17)</f>
        <v>177577.86000000002</v>
      </c>
    </row>
    <row r="15" spans="1:19" s="89" customFormat="1" ht="28.5" customHeight="1" x14ac:dyDescent="0.25">
      <c r="A15" s="207" t="s">
        <v>151</v>
      </c>
      <c r="B15" s="208"/>
      <c r="C15" s="208"/>
      <c r="D15" s="208"/>
      <c r="E15" s="209"/>
      <c r="F15" s="92">
        <f>200+177323.38+54.48</f>
        <v>177577.86000000002</v>
      </c>
    </row>
    <row r="16" spans="1:19" s="89" customFormat="1" ht="24.75" hidden="1" customHeight="1" x14ac:dyDescent="0.25">
      <c r="A16" s="207" t="s">
        <v>152</v>
      </c>
      <c r="B16" s="208"/>
      <c r="C16" s="208"/>
      <c r="D16" s="208"/>
      <c r="E16" s="209"/>
      <c r="F16" s="92"/>
    </row>
    <row r="17" spans="1:19" s="89" customFormat="1" ht="30" hidden="1" customHeight="1" x14ac:dyDescent="0.25">
      <c r="A17" s="207" t="s">
        <v>153</v>
      </c>
      <c r="B17" s="208"/>
      <c r="C17" s="208"/>
      <c r="D17" s="208"/>
      <c r="E17" s="209"/>
      <c r="F17" s="92"/>
    </row>
    <row r="18" spans="1:19" s="114" customFormat="1" ht="30" customHeight="1" x14ac:dyDescent="0.25">
      <c r="A18" s="201" t="s">
        <v>154</v>
      </c>
      <c r="B18" s="202"/>
      <c r="C18" s="202"/>
      <c r="D18" s="202"/>
      <c r="E18" s="203"/>
      <c r="F18" s="115">
        <f>SUM(F19:F21)</f>
        <v>202685.32</v>
      </c>
    </row>
    <row r="19" spans="1:19" s="89" customFormat="1" ht="29.25" customHeight="1" x14ac:dyDescent="0.25">
      <c r="A19" s="207" t="s">
        <v>151</v>
      </c>
      <c r="B19" s="208"/>
      <c r="C19" s="208"/>
      <c r="D19" s="208"/>
      <c r="E19" s="209"/>
      <c r="F19" s="92">
        <f>200+191685.32</f>
        <v>191885.32</v>
      </c>
    </row>
    <row r="20" spans="1:19" s="89" customFormat="1" ht="30" hidden="1" customHeight="1" x14ac:dyDescent="0.25">
      <c r="A20" s="207" t="s">
        <v>152</v>
      </c>
      <c r="B20" s="208"/>
      <c r="C20" s="208"/>
      <c r="D20" s="208"/>
      <c r="E20" s="209"/>
      <c r="F20" s="92"/>
    </row>
    <row r="21" spans="1:19" s="93" customFormat="1" ht="30" customHeight="1" x14ac:dyDescent="0.2">
      <c r="A21" s="216" t="s">
        <v>243</v>
      </c>
      <c r="B21" s="217"/>
      <c r="C21" s="217"/>
      <c r="D21" s="217"/>
      <c r="E21" s="218"/>
      <c r="F21" s="92">
        <v>10800</v>
      </c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201" t="s">
        <v>155</v>
      </c>
      <c r="B22" s="202"/>
      <c r="C22" s="202"/>
      <c r="D22" s="202"/>
      <c r="E22" s="203"/>
      <c r="F22" s="115">
        <f>F12+F18</f>
        <v>73281.530000000057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01" t="s">
        <v>156</v>
      </c>
      <c r="B23" s="202"/>
      <c r="C23" s="202"/>
      <c r="D23" s="202"/>
      <c r="E23" s="203"/>
      <c r="F23" s="115">
        <f>Лист3!E63</f>
        <v>149745.04600000003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01" t="s">
        <v>157</v>
      </c>
      <c r="B24" s="202"/>
      <c r="C24" s="202"/>
      <c r="D24" s="202"/>
      <c r="E24" s="203"/>
      <c r="F24" s="115">
        <f>F22-F23</f>
        <v>-76463.515999999974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01" t="s">
        <v>158</v>
      </c>
      <c r="B25" s="202"/>
      <c r="C25" s="202"/>
      <c r="D25" s="202"/>
      <c r="E25" s="203"/>
      <c r="F25" s="112">
        <f>F13+F14-F18+F21</f>
        <v>202670.74000000005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64.5" customHeight="1" x14ac:dyDescent="0.2">
      <c r="A27" s="210" t="s">
        <v>159</v>
      </c>
      <c r="B27" s="210"/>
      <c r="C27" s="210"/>
      <c r="D27" s="210"/>
    </row>
    <row r="28" spans="1:19" s="67" customFormat="1" ht="21.75" customHeight="1" x14ac:dyDescent="0.25">
      <c r="A28" s="211" t="s">
        <v>160</v>
      </c>
      <c r="B28" s="211"/>
      <c r="C28" s="211"/>
      <c r="D28" s="211"/>
    </row>
    <row r="29" spans="1:19" s="67" customFormat="1" ht="22.5" customHeight="1" x14ac:dyDescent="0.25">
      <c r="A29" s="210" t="s">
        <v>45</v>
      </c>
      <c r="B29" s="210"/>
      <c r="C29" s="210"/>
      <c r="D29" s="210"/>
    </row>
    <row r="30" spans="1:19" s="67" customFormat="1" ht="22.5" customHeight="1" x14ac:dyDescent="0.25">
      <c r="A30" s="210" t="s">
        <v>46</v>
      </c>
      <c r="B30" s="210"/>
      <c r="C30" s="210"/>
      <c r="D30" s="68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view="pageBreakPreview" topLeftCell="A34" zoomScale="60" zoomScaleNormal="100" workbookViewId="0">
      <selection activeCell="A61" sqref="A61:XFD62"/>
    </sheetView>
  </sheetViews>
  <sheetFormatPr defaultRowHeight="15" x14ac:dyDescent="0.25"/>
  <cols>
    <col min="1" max="1" width="54.42578125" style="120" customWidth="1"/>
    <col min="2" max="2" width="13.85546875" style="129" customWidth="1"/>
    <col min="3" max="3" width="11" style="127" customWidth="1"/>
    <col min="4" max="4" width="17.5703125" style="122" customWidth="1"/>
    <col min="5" max="5" width="14.7109375" style="122" customWidth="1"/>
    <col min="6" max="255" width="8.140625" style="120" customWidth="1"/>
    <col min="256" max="256" width="8.7109375" style="121" customWidth="1"/>
    <col min="257" max="257" width="31.5703125" style="121" customWidth="1"/>
    <col min="258" max="258" width="13.85546875" style="121" customWidth="1"/>
    <col min="259" max="259" width="19.140625" style="121" customWidth="1"/>
    <col min="260" max="260" width="17.5703125" style="121" customWidth="1"/>
    <col min="261" max="261" width="14.7109375" style="121" customWidth="1"/>
    <col min="262" max="511" width="8.140625" style="121" customWidth="1"/>
    <col min="512" max="512" width="8.7109375" style="121" customWidth="1"/>
    <col min="513" max="513" width="31.5703125" style="121" customWidth="1"/>
    <col min="514" max="514" width="13.85546875" style="121" customWidth="1"/>
    <col min="515" max="515" width="19.140625" style="121" customWidth="1"/>
    <col min="516" max="516" width="17.5703125" style="121" customWidth="1"/>
    <col min="517" max="517" width="14.7109375" style="121" customWidth="1"/>
    <col min="518" max="767" width="8.140625" style="121" customWidth="1"/>
    <col min="768" max="768" width="8.7109375" style="121" customWidth="1"/>
    <col min="769" max="769" width="31.5703125" style="121" customWidth="1"/>
    <col min="770" max="770" width="13.85546875" style="121" customWidth="1"/>
    <col min="771" max="771" width="19.140625" style="121" customWidth="1"/>
    <col min="772" max="772" width="17.5703125" style="121" customWidth="1"/>
    <col min="773" max="773" width="14.7109375" style="121" customWidth="1"/>
    <col min="774" max="1023" width="8.140625" style="121" customWidth="1"/>
    <col min="1024" max="1024" width="8.7109375" style="121" customWidth="1"/>
    <col min="1025" max="1025" width="31.5703125" style="121" customWidth="1"/>
    <col min="1026" max="1026" width="13.85546875" style="121" customWidth="1"/>
    <col min="1027" max="1027" width="19.140625" style="121" customWidth="1"/>
    <col min="1028" max="1028" width="17.5703125" style="121" customWidth="1"/>
    <col min="1029" max="1029" width="14.7109375" style="121" customWidth="1"/>
    <col min="1030" max="1279" width="8.140625" style="121" customWidth="1"/>
    <col min="1280" max="1280" width="8.7109375" style="121" customWidth="1"/>
    <col min="1281" max="1281" width="31.5703125" style="121" customWidth="1"/>
    <col min="1282" max="1282" width="13.85546875" style="121" customWidth="1"/>
    <col min="1283" max="1283" width="19.140625" style="121" customWidth="1"/>
    <col min="1284" max="1284" width="17.5703125" style="121" customWidth="1"/>
    <col min="1285" max="1285" width="14.7109375" style="121" customWidth="1"/>
    <col min="1286" max="1535" width="8.140625" style="121" customWidth="1"/>
    <col min="1536" max="1536" width="8.7109375" style="121" customWidth="1"/>
    <col min="1537" max="1537" width="31.5703125" style="121" customWidth="1"/>
    <col min="1538" max="1538" width="13.85546875" style="121" customWidth="1"/>
    <col min="1539" max="1539" width="19.140625" style="121" customWidth="1"/>
    <col min="1540" max="1540" width="17.5703125" style="121" customWidth="1"/>
    <col min="1541" max="1541" width="14.7109375" style="121" customWidth="1"/>
    <col min="1542" max="1791" width="8.140625" style="121" customWidth="1"/>
    <col min="1792" max="1792" width="8.7109375" style="121" customWidth="1"/>
    <col min="1793" max="1793" width="31.5703125" style="121" customWidth="1"/>
    <col min="1794" max="1794" width="13.85546875" style="121" customWidth="1"/>
    <col min="1795" max="1795" width="19.140625" style="121" customWidth="1"/>
    <col min="1796" max="1796" width="17.5703125" style="121" customWidth="1"/>
    <col min="1797" max="1797" width="14.7109375" style="121" customWidth="1"/>
    <col min="1798" max="2047" width="8.140625" style="121" customWidth="1"/>
    <col min="2048" max="2048" width="8.7109375" style="121" customWidth="1"/>
    <col min="2049" max="2049" width="31.5703125" style="121" customWidth="1"/>
    <col min="2050" max="2050" width="13.85546875" style="121" customWidth="1"/>
    <col min="2051" max="2051" width="19.140625" style="121" customWidth="1"/>
    <col min="2052" max="2052" width="17.5703125" style="121" customWidth="1"/>
    <col min="2053" max="2053" width="14.7109375" style="121" customWidth="1"/>
    <col min="2054" max="2303" width="8.140625" style="121" customWidth="1"/>
    <col min="2304" max="2304" width="8.7109375" style="121" customWidth="1"/>
    <col min="2305" max="2305" width="31.5703125" style="121" customWidth="1"/>
    <col min="2306" max="2306" width="13.85546875" style="121" customWidth="1"/>
    <col min="2307" max="2307" width="19.140625" style="121" customWidth="1"/>
    <col min="2308" max="2308" width="17.5703125" style="121" customWidth="1"/>
    <col min="2309" max="2309" width="14.7109375" style="121" customWidth="1"/>
    <col min="2310" max="2559" width="8.140625" style="121" customWidth="1"/>
    <col min="2560" max="2560" width="8.7109375" style="121" customWidth="1"/>
    <col min="2561" max="2561" width="31.5703125" style="121" customWidth="1"/>
    <col min="2562" max="2562" width="13.85546875" style="121" customWidth="1"/>
    <col min="2563" max="2563" width="19.140625" style="121" customWidth="1"/>
    <col min="2564" max="2564" width="17.5703125" style="121" customWidth="1"/>
    <col min="2565" max="2565" width="14.7109375" style="121" customWidth="1"/>
    <col min="2566" max="2815" width="8.140625" style="121" customWidth="1"/>
    <col min="2816" max="2816" width="8.7109375" style="121" customWidth="1"/>
    <col min="2817" max="2817" width="31.5703125" style="121" customWidth="1"/>
    <col min="2818" max="2818" width="13.85546875" style="121" customWidth="1"/>
    <col min="2819" max="2819" width="19.140625" style="121" customWidth="1"/>
    <col min="2820" max="2820" width="17.5703125" style="121" customWidth="1"/>
    <col min="2821" max="2821" width="14.7109375" style="121" customWidth="1"/>
    <col min="2822" max="3071" width="8.140625" style="121" customWidth="1"/>
    <col min="3072" max="3072" width="8.7109375" style="121" customWidth="1"/>
    <col min="3073" max="3073" width="31.5703125" style="121" customWidth="1"/>
    <col min="3074" max="3074" width="13.85546875" style="121" customWidth="1"/>
    <col min="3075" max="3075" width="19.140625" style="121" customWidth="1"/>
    <col min="3076" max="3076" width="17.5703125" style="121" customWidth="1"/>
    <col min="3077" max="3077" width="14.7109375" style="121" customWidth="1"/>
    <col min="3078" max="3327" width="8.140625" style="121" customWidth="1"/>
    <col min="3328" max="3328" width="8.7109375" style="121" customWidth="1"/>
    <col min="3329" max="3329" width="31.5703125" style="121" customWidth="1"/>
    <col min="3330" max="3330" width="13.85546875" style="121" customWidth="1"/>
    <col min="3331" max="3331" width="19.140625" style="121" customWidth="1"/>
    <col min="3332" max="3332" width="17.5703125" style="121" customWidth="1"/>
    <col min="3333" max="3333" width="14.7109375" style="121" customWidth="1"/>
    <col min="3334" max="3583" width="8.140625" style="121" customWidth="1"/>
    <col min="3584" max="3584" width="8.7109375" style="121" customWidth="1"/>
    <col min="3585" max="3585" width="31.5703125" style="121" customWidth="1"/>
    <col min="3586" max="3586" width="13.85546875" style="121" customWidth="1"/>
    <col min="3587" max="3587" width="19.140625" style="121" customWidth="1"/>
    <col min="3588" max="3588" width="17.5703125" style="121" customWidth="1"/>
    <col min="3589" max="3589" width="14.7109375" style="121" customWidth="1"/>
    <col min="3590" max="3839" width="8.140625" style="121" customWidth="1"/>
    <col min="3840" max="3840" width="8.7109375" style="121" customWidth="1"/>
    <col min="3841" max="3841" width="31.5703125" style="121" customWidth="1"/>
    <col min="3842" max="3842" width="13.85546875" style="121" customWidth="1"/>
    <col min="3843" max="3843" width="19.140625" style="121" customWidth="1"/>
    <col min="3844" max="3844" width="17.5703125" style="121" customWidth="1"/>
    <col min="3845" max="3845" width="14.7109375" style="121" customWidth="1"/>
    <col min="3846" max="4095" width="8.140625" style="121" customWidth="1"/>
    <col min="4096" max="4096" width="8.7109375" style="121" customWidth="1"/>
    <col min="4097" max="4097" width="31.5703125" style="121" customWidth="1"/>
    <col min="4098" max="4098" width="13.85546875" style="121" customWidth="1"/>
    <col min="4099" max="4099" width="19.140625" style="121" customWidth="1"/>
    <col min="4100" max="4100" width="17.5703125" style="121" customWidth="1"/>
    <col min="4101" max="4101" width="14.7109375" style="121" customWidth="1"/>
    <col min="4102" max="4351" width="8.140625" style="121" customWidth="1"/>
    <col min="4352" max="4352" width="8.7109375" style="121" customWidth="1"/>
    <col min="4353" max="4353" width="31.5703125" style="121" customWidth="1"/>
    <col min="4354" max="4354" width="13.85546875" style="121" customWidth="1"/>
    <col min="4355" max="4355" width="19.140625" style="121" customWidth="1"/>
    <col min="4356" max="4356" width="17.5703125" style="121" customWidth="1"/>
    <col min="4357" max="4357" width="14.7109375" style="121" customWidth="1"/>
    <col min="4358" max="4607" width="8.140625" style="121" customWidth="1"/>
    <col min="4608" max="4608" width="8.7109375" style="121" customWidth="1"/>
    <col min="4609" max="4609" width="31.5703125" style="121" customWidth="1"/>
    <col min="4610" max="4610" width="13.85546875" style="121" customWidth="1"/>
    <col min="4611" max="4611" width="19.140625" style="121" customWidth="1"/>
    <col min="4612" max="4612" width="17.5703125" style="121" customWidth="1"/>
    <col min="4613" max="4613" width="14.7109375" style="121" customWidth="1"/>
    <col min="4614" max="4863" width="8.140625" style="121" customWidth="1"/>
    <col min="4864" max="4864" width="8.7109375" style="121" customWidth="1"/>
    <col min="4865" max="4865" width="31.5703125" style="121" customWidth="1"/>
    <col min="4866" max="4866" width="13.85546875" style="121" customWidth="1"/>
    <col min="4867" max="4867" width="19.140625" style="121" customWidth="1"/>
    <col min="4868" max="4868" width="17.5703125" style="121" customWidth="1"/>
    <col min="4869" max="4869" width="14.7109375" style="121" customWidth="1"/>
    <col min="4870" max="5119" width="8.140625" style="121" customWidth="1"/>
    <col min="5120" max="5120" width="8.7109375" style="121" customWidth="1"/>
    <col min="5121" max="5121" width="31.5703125" style="121" customWidth="1"/>
    <col min="5122" max="5122" width="13.85546875" style="121" customWidth="1"/>
    <col min="5123" max="5123" width="19.140625" style="121" customWidth="1"/>
    <col min="5124" max="5124" width="17.5703125" style="121" customWidth="1"/>
    <col min="5125" max="5125" width="14.7109375" style="121" customWidth="1"/>
    <col min="5126" max="5375" width="8.140625" style="121" customWidth="1"/>
    <col min="5376" max="5376" width="8.7109375" style="121" customWidth="1"/>
    <col min="5377" max="5377" width="31.5703125" style="121" customWidth="1"/>
    <col min="5378" max="5378" width="13.85546875" style="121" customWidth="1"/>
    <col min="5379" max="5379" width="19.140625" style="121" customWidth="1"/>
    <col min="5380" max="5380" width="17.5703125" style="121" customWidth="1"/>
    <col min="5381" max="5381" width="14.7109375" style="121" customWidth="1"/>
    <col min="5382" max="5631" width="8.140625" style="121" customWidth="1"/>
    <col min="5632" max="5632" width="8.7109375" style="121" customWidth="1"/>
    <col min="5633" max="5633" width="31.5703125" style="121" customWidth="1"/>
    <col min="5634" max="5634" width="13.85546875" style="121" customWidth="1"/>
    <col min="5635" max="5635" width="19.140625" style="121" customWidth="1"/>
    <col min="5636" max="5636" width="17.5703125" style="121" customWidth="1"/>
    <col min="5637" max="5637" width="14.7109375" style="121" customWidth="1"/>
    <col min="5638" max="5887" width="8.140625" style="121" customWidth="1"/>
    <col min="5888" max="5888" width="8.7109375" style="121" customWidth="1"/>
    <col min="5889" max="5889" width="31.5703125" style="121" customWidth="1"/>
    <col min="5890" max="5890" width="13.85546875" style="121" customWidth="1"/>
    <col min="5891" max="5891" width="19.140625" style="121" customWidth="1"/>
    <col min="5892" max="5892" width="17.5703125" style="121" customWidth="1"/>
    <col min="5893" max="5893" width="14.7109375" style="121" customWidth="1"/>
    <col min="5894" max="6143" width="8.140625" style="121" customWidth="1"/>
    <col min="6144" max="6144" width="8.7109375" style="121" customWidth="1"/>
    <col min="6145" max="6145" width="31.5703125" style="121" customWidth="1"/>
    <col min="6146" max="6146" width="13.85546875" style="121" customWidth="1"/>
    <col min="6147" max="6147" width="19.140625" style="121" customWidth="1"/>
    <col min="6148" max="6148" width="17.5703125" style="121" customWidth="1"/>
    <col min="6149" max="6149" width="14.7109375" style="121" customWidth="1"/>
    <col min="6150" max="6399" width="8.140625" style="121" customWidth="1"/>
    <col min="6400" max="6400" width="8.7109375" style="121" customWidth="1"/>
    <col min="6401" max="6401" width="31.5703125" style="121" customWidth="1"/>
    <col min="6402" max="6402" width="13.85546875" style="121" customWidth="1"/>
    <col min="6403" max="6403" width="19.140625" style="121" customWidth="1"/>
    <col min="6404" max="6404" width="17.5703125" style="121" customWidth="1"/>
    <col min="6405" max="6405" width="14.7109375" style="121" customWidth="1"/>
    <col min="6406" max="6655" width="8.140625" style="121" customWidth="1"/>
    <col min="6656" max="6656" width="8.7109375" style="121" customWidth="1"/>
    <col min="6657" max="6657" width="31.5703125" style="121" customWidth="1"/>
    <col min="6658" max="6658" width="13.85546875" style="121" customWidth="1"/>
    <col min="6659" max="6659" width="19.140625" style="121" customWidth="1"/>
    <col min="6660" max="6660" width="17.5703125" style="121" customWidth="1"/>
    <col min="6661" max="6661" width="14.7109375" style="121" customWidth="1"/>
    <col min="6662" max="6911" width="8.140625" style="121" customWidth="1"/>
    <col min="6912" max="6912" width="8.7109375" style="121" customWidth="1"/>
    <col min="6913" max="6913" width="31.5703125" style="121" customWidth="1"/>
    <col min="6914" max="6914" width="13.85546875" style="121" customWidth="1"/>
    <col min="6915" max="6915" width="19.140625" style="121" customWidth="1"/>
    <col min="6916" max="6916" width="17.5703125" style="121" customWidth="1"/>
    <col min="6917" max="6917" width="14.7109375" style="121" customWidth="1"/>
    <col min="6918" max="7167" width="8.140625" style="121" customWidth="1"/>
    <col min="7168" max="7168" width="8.7109375" style="121" customWidth="1"/>
    <col min="7169" max="7169" width="31.5703125" style="121" customWidth="1"/>
    <col min="7170" max="7170" width="13.85546875" style="121" customWidth="1"/>
    <col min="7171" max="7171" width="19.140625" style="121" customWidth="1"/>
    <col min="7172" max="7172" width="17.5703125" style="121" customWidth="1"/>
    <col min="7173" max="7173" width="14.7109375" style="121" customWidth="1"/>
    <col min="7174" max="7423" width="8.140625" style="121" customWidth="1"/>
    <col min="7424" max="7424" width="8.7109375" style="121" customWidth="1"/>
    <col min="7425" max="7425" width="31.5703125" style="121" customWidth="1"/>
    <col min="7426" max="7426" width="13.85546875" style="121" customWidth="1"/>
    <col min="7427" max="7427" width="19.140625" style="121" customWidth="1"/>
    <col min="7428" max="7428" width="17.5703125" style="121" customWidth="1"/>
    <col min="7429" max="7429" width="14.7109375" style="121" customWidth="1"/>
    <col min="7430" max="7679" width="8.140625" style="121" customWidth="1"/>
    <col min="7680" max="7680" width="8.7109375" style="121" customWidth="1"/>
    <col min="7681" max="7681" width="31.5703125" style="121" customWidth="1"/>
    <col min="7682" max="7682" width="13.85546875" style="121" customWidth="1"/>
    <col min="7683" max="7683" width="19.140625" style="121" customWidth="1"/>
    <col min="7684" max="7684" width="17.5703125" style="121" customWidth="1"/>
    <col min="7685" max="7685" width="14.7109375" style="121" customWidth="1"/>
    <col min="7686" max="7935" width="8.140625" style="121" customWidth="1"/>
    <col min="7936" max="7936" width="8.7109375" style="121" customWidth="1"/>
    <col min="7937" max="7937" width="31.5703125" style="121" customWidth="1"/>
    <col min="7938" max="7938" width="13.85546875" style="121" customWidth="1"/>
    <col min="7939" max="7939" width="19.140625" style="121" customWidth="1"/>
    <col min="7940" max="7940" width="17.5703125" style="121" customWidth="1"/>
    <col min="7941" max="7941" width="14.7109375" style="121" customWidth="1"/>
    <col min="7942" max="8191" width="8.140625" style="121" customWidth="1"/>
    <col min="8192" max="8192" width="8.7109375" style="121" customWidth="1"/>
    <col min="8193" max="8193" width="31.5703125" style="121" customWidth="1"/>
    <col min="8194" max="8194" width="13.85546875" style="121" customWidth="1"/>
    <col min="8195" max="8195" width="19.140625" style="121" customWidth="1"/>
    <col min="8196" max="8196" width="17.5703125" style="121" customWidth="1"/>
    <col min="8197" max="8197" width="14.7109375" style="121" customWidth="1"/>
    <col min="8198" max="8447" width="8.140625" style="121" customWidth="1"/>
    <col min="8448" max="8448" width="8.7109375" style="121" customWidth="1"/>
    <col min="8449" max="8449" width="31.5703125" style="121" customWidth="1"/>
    <col min="8450" max="8450" width="13.85546875" style="121" customWidth="1"/>
    <col min="8451" max="8451" width="19.140625" style="121" customWidth="1"/>
    <col min="8452" max="8452" width="17.5703125" style="121" customWidth="1"/>
    <col min="8453" max="8453" width="14.7109375" style="121" customWidth="1"/>
    <col min="8454" max="8703" width="8.140625" style="121" customWidth="1"/>
    <col min="8704" max="8704" width="8.7109375" style="121" customWidth="1"/>
    <col min="8705" max="8705" width="31.5703125" style="121" customWidth="1"/>
    <col min="8706" max="8706" width="13.85546875" style="121" customWidth="1"/>
    <col min="8707" max="8707" width="19.140625" style="121" customWidth="1"/>
    <col min="8708" max="8708" width="17.5703125" style="121" customWidth="1"/>
    <col min="8709" max="8709" width="14.7109375" style="121" customWidth="1"/>
    <col min="8710" max="8959" width="8.140625" style="121" customWidth="1"/>
    <col min="8960" max="8960" width="8.7109375" style="121" customWidth="1"/>
    <col min="8961" max="8961" width="31.5703125" style="121" customWidth="1"/>
    <col min="8962" max="8962" width="13.85546875" style="121" customWidth="1"/>
    <col min="8963" max="8963" width="19.140625" style="121" customWidth="1"/>
    <col min="8964" max="8964" width="17.5703125" style="121" customWidth="1"/>
    <col min="8965" max="8965" width="14.7109375" style="121" customWidth="1"/>
    <col min="8966" max="9215" width="8.140625" style="121" customWidth="1"/>
    <col min="9216" max="9216" width="8.7109375" style="121" customWidth="1"/>
    <col min="9217" max="9217" width="31.5703125" style="121" customWidth="1"/>
    <col min="9218" max="9218" width="13.85546875" style="121" customWidth="1"/>
    <col min="9219" max="9219" width="19.140625" style="121" customWidth="1"/>
    <col min="9220" max="9220" width="17.5703125" style="121" customWidth="1"/>
    <col min="9221" max="9221" width="14.7109375" style="121" customWidth="1"/>
    <col min="9222" max="9471" width="8.140625" style="121" customWidth="1"/>
    <col min="9472" max="9472" width="8.7109375" style="121" customWidth="1"/>
    <col min="9473" max="9473" width="31.5703125" style="121" customWidth="1"/>
    <col min="9474" max="9474" width="13.85546875" style="121" customWidth="1"/>
    <col min="9475" max="9475" width="19.140625" style="121" customWidth="1"/>
    <col min="9476" max="9476" width="17.5703125" style="121" customWidth="1"/>
    <col min="9477" max="9477" width="14.7109375" style="121" customWidth="1"/>
    <col min="9478" max="9727" width="8.140625" style="121" customWidth="1"/>
    <col min="9728" max="9728" width="8.7109375" style="121" customWidth="1"/>
    <col min="9729" max="9729" width="31.5703125" style="121" customWidth="1"/>
    <col min="9730" max="9730" width="13.85546875" style="121" customWidth="1"/>
    <col min="9731" max="9731" width="19.140625" style="121" customWidth="1"/>
    <col min="9732" max="9732" width="17.5703125" style="121" customWidth="1"/>
    <col min="9733" max="9733" width="14.7109375" style="121" customWidth="1"/>
    <col min="9734" max="9983" width="8.140625" style="121" customWidth="1"/>
    <col min="9984" max="9984" width="8.7109375" style="121" customWidth="1"/>
    <col min="9985" max="9985" width="31.5703125" style="121" customWidth="1"/>
    <col min="9986" max="9986" width="13.85546875" style="121" customWidth="1"/>
    <col min="9987" max="9987" width="19.140625" style="121" customWidth="1"/>
    <col min="9988" max="9988" width="17.5703125" style="121" customWidth="1"/>
    <col min="9989" max="9989" width="14.7109375" style="121" customWidth="1"/>
    <col min="9990" max="10239" width="8.140625" style="121" customWidth="1"/>
    <col min="10240" max="10240" width="8.7109375" style="121" customWidth="1"/>
    <col min="10241" max="10241" width="31.5703125" style="121" customWidth="1"/>
    <col min="10242" max="10242" width="13.85546875" style="121" customWidth="1"/>
    <col min="10243" max="10243" width="19.140625" style="121" customWidth="1"/>
    <col min="10244" max="10244" width="17.5703125" style="121" customWidth="1"/>
    <col min="10245" max="10245" width="14.7109375" style="121" customWidth="1"/>
    <col min="10246" max="10495" width="8.140625" style="121" customWidth="1"/>
    <col min="10496" max="10496" width="8.7109375" style="121" customWidth="1"/>
    <col min="10497" max="10497" width="31.5703125" style="121" customWidth="1"/>
    <col min="10498" max="10498" width="13.85546875" style="121" customWidth="1"/>
    <col min="10499" max="10499" width="19.140625" style="121" customWidth="1"/>
    <col min="10500" max="10500" width="17.5703125" style="121" customWidth="1"/>
    <col min="10501" max="10501" width="14.7109375" style="121" customWidth="1"/>
    <col min="10502" max="10751" width="8.140625" style="121" customWidth="1"/>
    <col min="10752" max="10752" width="8.7109375" style="121" customWidth="1"/>
    <col min="10753" max="10753" width="31.5703125" style="121" customWidth="1"/>
    <col min="10754" max="10754" width="13.85546875" style="121" customWidth="1"/>
    <col min="10755" max="10755" width="19.140625" style="121" customWidth="1"/>
    <col min="10756" max="10756" width="17.5703125" style="121" customWidth="1"/>
    <col min="10757" max="10757" width="14.7109375" style="121" customWidth="1"/>
    <col min="10758" max="11007" width="8.140625" style="121" customWidth="1"/>
    <col min="11008" max="11008" width="8.7109375" style="121" customWidth="1"/>
    <col min="11009" max="11009" width="31.5703125" style="121" customWidth="1"/>
    <col min="11010" max="11010" width="13.85546875" style="121" customWidth="1"/>
    <col min="11011" max="11011" width="19.140625" style="121" customWidth="1"/>
    <col min="11012" max="11012" width="17.5703125" style="121" customWidth="1"/>
    <col min="11013" max="11013" width="14.7109375" style="121" customWidth="1"/>
    <col min="11014" max="11263" width="8.140625" style="121" customWidth="1"/>
    <col min="11264" max="11264" width="8.7109375" style="121" customWidth="1"/>
    <col min="11265" max="11265" width="31.5703125" style="121" customWidth="1"/>
    <col min="11266" max="11266" width="13.85546875" style="121" customWidth="1"/>
    <col min="11267" max="11267" width="19.140625" style="121" customWidth="1"/>
    <col min="11268" max="11268" width="17.5703125" style="121" customWidth="1"/>
    <col min="11269" max="11269" width="14.7109375" style="121" customWidth="1"/>
    <col min="11270" max="11519" width="8.140625" style="121" customWidth="1"/>
    <col min="11520" max="11520" width="8.7109375" style="121" customWidth="1"/>
    <col min="11521" max="11521" width="31.5703125" style="121" customWidth="1"/>
    <col min="11522" max="11522" width="13.85546875" style="121" customWidth="1"/>
    <col min="11523" max="11523" width="19.140625" style="121" customWidth="1"/>
    <col min="11524" max="11524" width="17.5703125" style="121" customWidth="1"/>
    <col min="11525" max="11525" width="14.7109375" style="121" customWidth="1"/>
    <col min="11526" max="11775" width="8.140625" style="121" customWidth="1"/>
    <col min="11776" max="11776" width="8.7109375" style="121" customWidth="1"/>
    <col min="11777" max="11777" width="31.5703125" style="121" customWidth="1"/>
    <col min="11778" max="11778" width="13.85546875" style="121" customWidth="1"/>
    <col min="11779" max="11779" width="19.140625" style="121" customWidth="1"/>
    <col min="11780" max="11780" width="17.5703125" style="121" customWidth="1"/>
    <col min="11781" max="11781" width="14.7109375" style="121" customWidth="1"/>
    <col min="11782" max="12031" width="8.140625" style="121" customWidth="1"/>
    <col min="12032" max="12032" width="8.7109375" style="121" customWidth="1"/>
    <col min="12033" max="12033" width="31.5703125" style="121" customWidth="1"/>
    <col min="12034" max="12034" width="13.85546875" style="121" customWidth="1"/>
    <col min="12035" max="12035" width="19.140625" style="121" customWidth="1"/>
    <col min="12036" max="12036" width="17.5703125" style="121" customWidth="1"/>
    <col min="12037" max="12037" width="14.7109375" style="121" customWidth="1"/>
    <col min="12038" max="12287" width="8.140625" style="121" customWidth="1"/>
    <col min="12288" max="12288" width="8.7109375" style="121" customWidth="1"/>
    <col min="12289" max="12289" width="31.5703125" style="121" customWidth="1"/>
    <col min="12290" max="12290" width="13.85546875" style="121" customWidth="1"/>
    <col min="12291" max="12291" width="19.140625" style="121" customWidth="1"/>
    <col min="12292" max="12292" width="17.5703125" style="121" customWidth="1"/>
    <col min="12293" max="12293" width="14.7109375" style="121" customWidth="1"/>
    <col min="12294" max="12543" width="8.140625" style="121" customWidth="1"/>
    <col min="12544" max="12544" width="8.7109375" style="121" customWidth="1"/>
    <col min="12545" max="12545" width="31.5703125" style="121" customWidth="1"/>
    <col min="12546" max="12546" width="13.85546875" style="121" customWidth="1"/>
    <col min="12547" max="12547" width="19.140625" style="121" customWidth="1"/>
    <col min="12548" max="12548" width="17.5703125" style="121" customWidth="1"/>
    <col min="12549" max="12549" width="14.7109375" style="121" customWidth="1"/>
    <col min="12550" max="12799" width="8.140625" style="121" customWidth="1"/>
    <col min="12800" max="12800" width="8.7109375" style="121" customWidth="1"/>
    <col min="12801" max="12801" width="31.5703125" style="121" customWidth="1"/>
    <col min="12802" max="12802" width="13.85546875" style="121" customWidth="1"/>
    <col min="12803" max="12803" width="19.140625" style="121" customWidth="1"/>
    <col min="12804" max="12804" width="17.5703125" style="121" customWidth="1"/>
    <col min="12805" max="12805" width="14.7109375" style="121" customWidth="1"/>
    <col min="12806" max="13055" width="8.140625" style="121" customWidth="1"/>
    <col min="13056" max="13056" width="8.7109375" style="121" customWidth="1"/>
    <col min="13057" max="13057" width="31.5703125" style="121" customWidth="1"/>
    <col min="13058" max="13058" width="13.85546875" style="121" customWidth="1"/>
    <col min="13059" max="13059" width="19.140625" style="121" customWidth="1"/>
    <col min="13060" max="13060" width="17.5703125" style="121" customWidth="1"/>
    <col min="13061" max="13061" width="14.7109375" style="121" customWidth="1"/>
    <col min="13062" max="13311" width="8.140625" style="121" customWidth="1"/>
    <col min="13312" max="13312" width="8.7109375" style="121" customWidth="1"/>
    <col min="13313" max="13313" width="31.5703125" style="121" customWidth="1"/>
    <col min="13314" max="13314" width="13.85546875" style="121" customWidth="1"/>
    <col min="13315" max="13315" width="19.140625" style="121" customWidth="1"/>
    <col min="13316" max="13316" width="17.5703125" style="121" customWidth="1"/>
    <col min="13317" max="13317" width="14.7109375" style="121" customWidth="1"/>
    <col min="13318" max="13567" width="8.140625" style="121" customWidth="1"/>
    <col min="13568" max="13568" width="8.7109375" style="121" customWidth="1"/>
    <col min="13569" max="13569" width="31.5703125" style="121" customWidth="1"/>
    <col min="13570" max="13570" width="13.85546875" style="121" customWidth="1"/>
    <col min="13571" max="13571" width="19.140625" style="121" customWidth="1"/>
    <col min="13572" max="13572" width="17.5703125" style="121" customWidth="1"/>
    <col min="13573" max="13573" width="14.7109375" style="121" customWidth="1"/>
    <col min="13574" max="13823" width="8.140625" style="121" customWidth="1"/>
    <col min="13824" max="13824" width="8.7109375" style="121" customWidth="1"/>
    <col min="13825" max="13825" width="31.5703125" style="121" customWidth="1"/>
    <col min="13826" max="13826" width="13.85546875" style="121" customWidth="1"/>
    <col min="13827" max="13827" width="19.140625" style="121" customWidth="1"/>
    <col min="13828" max="13828" width="17.5703125" style="121" customWidth="1"/>
    <col min="13829" max="13829" width="14.7109375" style="121" customWidth="1"/>
    <col min="13830" max="14079" width="8.140625" style="121" customWidth="1"/>
    <col min="14080" max="14080" width="8.7109375" style="121" customWidth="1"/>
    <col min="14081" max="14081" width="31.5703125" style="121" customWidth="1"/>
    <col min="14082" max="14082" width="13.85546875" style="121" customWidth="1"/>
    <col min="14083" max="14083" width="19.140625" style="121" customWidth="1"/>
    <col min="14084" max="14084" width="17.5703125" style="121" customWidth="1"/>
    <col min="14085" max="14085" width="14.7109375" style="121" customWidth="1"/>
    <col min="14086" max="14335" width="8.140625" style="121" customWidth="1"/>
    <col min="14336" max="14336" width="8.7109375" style="121" customWidth="1"/>
    <col min="14337" max="14337" width="31.5703125" style="121" customWidth="1"/>
    <col min="14338" max="14338" width="13.85546875" style="121" customWidth="1"/>
    <col min="14339" max="14339" width="19.140625" style="121" customWidth="1"/>
    <col min="14340" max="14340" width="17.5703125" style="121" customWidth="1"/>
    <col min="14341" max="14341" width="14.7109375" style="121" customWidth="1"/>
    <col min="14342" max="14591" width="8.140625" style="121" customWidth="1"/>
    <col min="14592" max="14592" width="8.7109375" style="121" customWidth="1"/>
    <col min="14593" max="14593" width="31.5703125" style="121" customWidth="1"/>
    <col min="14594" max="14594" width="13.85546875" style="121" customWidth="1"/>
    <col min="14595" max="14595" width="19.140625" style="121" customWidth="1"/>
    <col min="14596" max="14596" width="17.5703125" style="121" customWidth="1"/>
    <col min="14597" max="14597" width="14.7109375" style="121" customWidth="1"/>
    <col min="14598" max="14847" width="8.140625" style="121" customWidth="1"/>
    <col min="14848" max="14848" width="8.7109375" style="121" customWidth="1"/>
    <col min="14849" max="14849" width="31.5703125" style="121" customWidth="1"/>
    <col min="14850" max="14850" width="13.85546875" style="121" customWidth="1"/>
    <col min="14851" max="14851" width="19.140625" style="121" customWidth="1"/>
    <col min="14852" max="14852" width="17.5703125" style="121" customWidth="1"/>
    <col min="14853" max="14853" width="14.7109375" style="121" customWidth="1"/>
    <col min="14854" max="15103" width="8.140625" style="121" customWidth="1"/>
    <col min="15104" max="15104" width="8.7109375" style="121" customWidth="1"/>
    <col min="15105" max="15105" width="31.5703125" style="121" customWidth="1"/>
    <col min="15106" max="15106" width="13.85546875" style="121" customWidth="1"/>
    <col min="15107" max="15107" width="19.140625" style="121" customWidth="1"/>
    <col min="15108" max="15108" width="17.5703125" style="121" customWidth="1"/>
    <col min="15109" max="15109" width="14.7109375" style="121" customWidth="1"/>
    <col min="15110" max="15359" width="8.140625" style="121" customWidth="1"/>
    <col min="15360" max="15360" width="8.7109375" style="121" customWidth="1"/>
    <col min="15361" max="15361" width="31.5703125" style="121" customWidth="1"/>
    <col min="15362" max="15362" width="13.85546875" style="121" customWidth="1"/>
    <col min="15363" max="15363" width="19.140625" style="121" customWidth="1"/>
    <col min="15364" max="15364" width="17.5703125" style="121" customWidth="1"/>
    <col min="15365" max="15365" width="14.7109375" style="121" customWidth="1"/>
    <col min="15366" max="15615" width="8.140625" style="121" customWidth="1"/>
    <col min="15616" max="15616" width="8.7109375" style="121" customWidth="1"/>
    <col min="15617" max="15617" width="31.5703125" style="121" customWidth="1"/>
    <col min="15618" max="15618" width="13.85546875" style="121" customWidth="1"/>
    <col min="15619" max="15619" width="19.140625" style="121" customWidth="1"/>
    <col min="15620" max="15620" width="17.5703125" style="121" customWidth="1"/>
    <col min="15621" max="15621" width="14.7109375" style="121" customWidth="1"/>
    <col min="15622" max="15871" width="8.140625" style="121" customWidth="1"/>
    <col min="15872" max="15872" width="8.7109375" style="121" customWidth="1"/>
    <col min="15873" max="15873" width="31.5703125" style="121" customWidth="1"/>
    <col min="15874" max="15874" width="13.85546875" style="121" customWidth="1"/>
    <col min="15875" max="15875" width="19.140625" style="121" customWidth="1"/>
    <col min="15876" max="15876" width="17.5703125" style="121" customWidth="1"/>
    <col min="15877" max="15877" width="14.7109375" style="121" customWidth="1"/>
    <col min="15878" max="16127" width="8.140625" style="121" customWidth="1"/>
    <col min="16128" max="16128" width="8.7109375" style="121" customWidth="1"/>
    <col min="16129" max="16129" width="31.5703125" style="121" customWidth="1"/>
    <col min="16130" max="16130" width="13.85546875" style="121" customWidth="1"/>
    <col min="16131" max="16131" width="19.140625" style="121" customWidth="1"/>
    <col min="16132" max="16132" width="17.5703125" style="121" customWidth="1"/>
    <col min="16133" max="16133" width="14.7109375" style="121" customWidth="1"/>
    <col min="16134" max="16384" width="8.140625" style="121" customWidth="1"/>
  </cols>
  <sheetData>
    <row r="1" spans="1:5" s="120" customFormat="1" ht="23.25" customHeight="1" x14ac:dyDescent="0.25">
      <c r="A1" s="219"/>
      <c r="B1" s="219"/>
      <c r="C1" s="219"/>
      <c r="D1" s="219"/>
      <c r="E1" s="219"/>
    </row>
    <row r="2" spans="1:5" s="120" customFormat="1" x14ac:dyDescent="0.25">
      <c r="A2" s="219" t="s">
        <v>199</v>
      </c>
      <c r="B2" s="219"/>
      <c r="C2" s="219"/>
      <c r="D2" s="219"/>
      <c r="E2" s="219"/>
    </row>
    <row r="3" spans="1:5" s="120" customFormat="1" ht="15.75" customHeight="1" x14ac:dyDescent="0.25">
      <c r="A3" s="221" t="s">
        <v>239</v>
      </c>
      <c r="B3" s="221"/>
      <c r="C3" s="221"/>
      <c r="D3" s="221"/>
      <c r="E3" s="221"/>
    </row>
    <row r="4" spans="1:5" s="120" customFormat="1" x14ac:dyDescent="0.25">
      <c r="A4" s="221" t="s">
        <v>200</v>
      </c>
      <c r="B4" s="221"/>
      <c r="C4" s="221"/>
      <c r="D4" s="221"/>
      <c r="E4" s="221"/>
    </row>
    <row r="5" spans="1:5" s="120" customFormat="1" x14ac:dyDescent="0.25">
      <c r="A5" s="221" t="s">
        <v>201</v>
      </c>
      <c r="B5" s="221"/>
      <c r="C5" s="221"/>
      <c r="D5" s="221"/>
      <c r="E5" s="221"/>
    </row>
    <row r="6" spans="1:5" s="120" customFormat="1" ht="26.25" customHeight="1" x14ac:dyDescent="0.25">
      <c r="A6" s="219" t="s">
        <v>202</v>
      </c>
      <c r="B6" s="219"/>
      <c r="C6" s="219"/>
      <c r="D6" s="219"/>
      <c r="E6" s="122" t="s">
        <v>203</v>
      </c>
    </row>
    <row r="7" spans="1:5" s="120" customFormat="1" x14ac:dyDescent="0.25">
      <c r="A7" s="219"/>
      <c r="B7" s="219"/>
      <c r="C7" s="219"/>
      <c r="D7" s="219"/>
      <c r="E7" s="219"/>
    </row>
    <row r="8" spans="1:5" s="120" customFormat="1" ht="28.5" customHeight="1" x14ac:dyDescent="0.25">
      <c r="A8" s="220" t="s">
        <v>204</v>
      </c>
      <c r="B8" s="220"/>
      <c r="C8" s="220"/>
      <c r="D8" s="220"/>
      <c r="E8" s="220"/>
    </row>
    <row r="9" spans="1:5" s="120" customFormat="1" ht="29.25" customHeight="1" x14ac:dyDescent="0.25">
      <c r="A9" s="220" t="s">
        <v>205</v>
      </c>
      <c r="B9" s="220"/>
      <c r="C9" s="220"/>
      <c r="D9" s="220"/>
      <c r="E9" s="220"/>
    </row>
    <row r="10" spans="1:5" s="120" customFormat="1" ht="30" customHeight="1" x14ac:dyDescent="0.25">
      <c r="A10" s="220" t="s">
        <v>206</v>
      </c>
      <c r="B10" s="220"/>
      <c r="C10" s="220"/>
      <c r="D10" s="220"/>
      <c r="E10" s="220"/>
    </row>
    <row r="11" spans="1:5" s="120" customFormat="1" ht="30" customHeight="1" x14ac:dyDescent="0.25">
      <c r="A11" s="220" t="s">
        <v>207</v>
      </c>
      <c r="B11" s="220"/>
      <c r="C11" s="220"/>
      <c r="D11" s="220"/>
      <c r="E11" s="220"/>
    </row>
    <row r="12" spans="1:5" s="120" customFormat="1" ht="29.25" customHeight="1" x14ac:dyDescent="0.25">
      <c r="A12" s="220" t="s">
        <v>208</v>
      </c>
      <c r="B12" s="220"/>
      <c r="C12" s="220"/>
      <c r="D12" s="220"/>
      <c r="E12" s="220"/>
    </row>
    <row r="13" spans="1:5" s="120" customFormat="1" ht="28.5" customHeight="1" x14ac:dyDescent="0.25">
      <c r="A13" s="220" t="s">
        <v>209</v>
      </c>
      <c r="B13" s="220"/>
      <c r="C13" s="220"/>
      <c r="D13" s="220"/>
      <c r="E13" s="220"/>
    </row>
    <row r="14" spans="1:5" s="120" customFormat="1" ht="15.75" customHeight="1" x14ac:dyDescent="0.25">
      <c r="A14" s="219"/>
      <c r="B14" s="219"/>
      <c r="C14" s="219"/>
      <c r="D14" s="219"/>
      <c r="E14" s="219"/>
    </row>
    <row r="15" spans="1:5" s="120" customFormat="1" ht="150" x14ac:dyDescent="0.25">
      <c r="A15" s="124" t="s">
        <v>2</v>
      </c>
      <c r="B15" s="123" t="s">
        <v>211</v>
      </c>
      <c r="C15" s="125" t="s">
        <v>0</v>
      </c>
      <c r="D15" s="125" t="s">
        <v>210</v>
      </c>
      <c r="E15" s="125" t="s">
        <v>1</v>
      </c>
    </row>
    <row r="16" spans="1:5" s="133" customFormat="1" ht="14.25" x14ac:dyDescent="0.25">
      <c r="A16" s="130" t="s">
        <v>8</v>
      </c>
      <c r="B16" s="131"/>
      <c r="C16" s="132"/>
      <c r="D16" s="132"/>
      <c r="E16" s="132"/>
    </row>
    <row r="17" spans="1:5" s="120" customFormat="1" x14ac:dyDescent="0.25">
      <c r="A17" s="124" t="s">
        <v>55</v>
      </c>
      <c r="B17" s="42" t="s">
        <v>22</v>
      </c>
      <c r="C17" s="125" t="s">
        <v>11</v>
      </c>
      <c r="D17" s="126">
        <v>0.13</v>
      </c>
      <c r="E17" s="126">
        <v>2123.63</v>
      </c>
    </row>
    <row r="18" spans="1:5" s="133" customFormat="1" ht="28.5" x14ac:dyDescent="0.25">
      <c r="A18" s="130" t="s">
        <v>212</v>
      </c>
      <c r="B18" s="131"/>
      <c r="C18" s="132"/>
      <c r="D18" s="132"/>
      <c r="E18" s="132"/>
    </row>
    <row r="19" spans="1:5" s="120" customFormat="1" x14ac:dyDescent="0.25">
      <c r="A19" s="124" t="s">
        <v>213</v>
      </c>
      <c r="B19" s="128" t="s">
        <v>195</v>
      </c>
      <c r="C19" s="125" t="s">
        <v>12</v>
      </c>
      <c r="D19" s="126">
        <f>E19</f>
        <v>65006.04</v>
      </c>
      <c r="E19" s="126">
        <v>65006.04</v>
      </c>
    </row>
    <row r="20" spans="1:5" s="120" customFormat="1" x14ac:dyDescent="0.25">
      <c r="A20" s="124" t="s">
        <v>214</v>
      </c>
      <c r="B20" s="128" t="s">
        <v>195</v>
      </c>
      <c r="C20" s="125" t="s">
        <v>12</v>
      </c>
      <c r="D20" s="126">
        <f t="shared" ref="D20:D24" si="0">E20</f>
        <v>1225.3499999999999</v>
      </c>
      <c r="E20" s="126">
        <v>1225.3499999999999</v>
      </c>
    </row>
    <row r="21" spans="1:5" s="120" customFormat="1" ht="30" x14ac:dyDescent="0.25">
      <c r="A21" s="124" t="s">
        <v>215</v>
      </c>
      <c r="B21" s="128" t="s">
        <v>23</v>
      </c>
      <c r="C21" s="125" t="s">
        <v>11</v>
      </c>
      <c r="D21" s="126">
        <f t="shared" si="0"/>
        <v>278.07</v>
      </c>
      <c r="E21" s="126">
        <v>278.07</v>
      </c>
    </row>
    <row r="22" spans="1:5" s="133" customFormat="1" x14ac:dyDescent="0.25">
      <c r="A22" s="130" t="s">
        <v>170</v>
      </c>
      <c r="B22" s="131"/>
      <c r="C22" s="132"/>
      <c r="D22" s="126"/>
      <c r="E22" s="132"/>
    </row>
    <row r="23" spans="1:5" s="120" customFormat="1" x14ac:dyDescent="0.25">
      <c r="A23" s="124" t="s">
        <v>216</v>
      </c>
      <c r="B23" s="128" t="s">
        <v>194</v>
      </c>
      <c r="C23" s="125" t="s">
        <v>11</v>
      </c>
      <c r="D23" s="126">
        <f t="shared" si="0"/>
        <v>10800</v>
      </c>
      <c r="E23" s="126">
        <v>10800</v>
      </c>
    </row>
    <row r="24" spans="1:5" s="120" customFormat="1" ht="30" x14ac:dyDescent="0.25">
      <c r="A24" s="124" t="s">
        <v>171</v>
      </c>
      <c r="B24" s="128" t="s">
        <v>194</v>
      </c>
      <c r="C24" s="125" t="s">
        <v>217</v>
      </c>
      <c r="D24" s="126">
        <f t="shared" si="0"/>
        <v>6800</v>
      </c>
      <c r="E24" s="126">
        <v>6800</v>
      </c>
    </row>
    <row r="25" spans="1:5" s="133" customFormat="1" ht="28.5" x14ac:dyDescent="0.25">
      <c r="A25" s="130" t="s">
        <v>218</v>
      </c>
      <c r="B25" s="131"/>
      <c r="C25" s="132"/>
      <c r="D25" s="132"/>
      <c r="E25" s="132"/>
    </row>
    <row r="26" spans="1:5" s="120" customFormat="1" ht="30" x14ac:dyDescent="0.25">
      <c r="A26" s="124" t="s">
        <v>219</v>
      </c>
      <c r="B26" s="128">
        <v>1</v>
      </c>
      <c r="C26" s="125" t="s">
        <v>13</v>
      </c>
      <c r="D26" s="126">
        <f>E26/B26</f>
        <v>303.61</v>
      </c>
      <c r="E26" s="126">
        <v>303.61</v>
      </c>
    </row>
    <row r="27" spans="1:5" s="120" customFormat="1" x14ac:dyDescent="0.25">
      <c r="A27" s="124" t="s">
        <v>99</v>
      </c>
      <c r="B27" s="128">
        <v>2</v>
      </c>
      <c r="C27" s="125" t="s">
        <v>106</v>
      </c>
      <c r="D27" s="126">
        <f t="shared" ref="D27:D58" si="1">E27/B27</f>
        <v>90.56</v>
      </c>
      <c r="E27" s="126">
        <v>181.12</v>
      </c>
    </row>
    <row r="28" spans="1:5" s="120" customFormat="1" x14ac:dyDescent="0.25">
      <c r="A28" s="124" t="s">
        <v>59</v>
      </c>
      <c r="B28" s="128">
        <v>1</v>
      </c>
      <c r="C28" s="125" t="s">
        <v>14</v>
      </c>
      <c r="D28" s="126">
        <f t="shared" si="1"/>
        <v>907.5</v>
      </c>
      <c r="E28" s="126">
        <v>907.5</v>
      </c>
    </row>
    <row r="29" spans="1:5" s="120" customFormat="1" ht="30" x14ac:dyDescent="0.25">
      <c r="A29" s="124" t="s">
        <v>100</v>
      </c>
      <c r="B29" s="128">
        <v>1</v>
      </c>
      <c r="C29" s="125" t="s">
        <v>107</v>
      </c>
      <c r="D29" s="126">
        <f t="shared" si="1"/>
        <v>665.19</v>
      </c>
      <c r="E29" s="126">
        <v>665.19</v>
      </c>
    </row>
    <row r="30" spans="1:5" s="120" customFormat="1" ht="30" x14ac:dyDescent="0.25">
      <c r="A30" s="124" t="s">
        <v>124</v>
      </c>
      <c r="B30" s="128">
        <v>0.01</v>
      </c>
      <c r="C30" s="125" t="s">
        <v>80</v>
      </c>
      <c r="D30" s="126">
        <f t="shared" si="1"/>
        <v>27462</v>
      </c>
      <c r="E30" s="126">
        <v>274.62</v>
      </c>
    </row>
    <row r="31" spans="1:5" s="120" customFormat="1" ht="30" x14ac:dyDescent="0.25">
      <c r="A31" s="124" t="s">
        <v>220</v>
      </c>
      <c r="B31" s="128">
        <v>0.1</v>
      </c>
      <c r="C31" s="125" t="s">
        <v>16</v>
      </c>
      <c r="D31" s="126">
        <f t="shared" si="1"/>
        <v>1791.3</v>
      </c>
      <c r="E31" s="126">
        <v>179.13</v>
      </c>
    </row>
    <row r="32" spans="1:5" s="120" customFormat="1" ht="30" x14ac:dyDescent="0.25">
      <c r="A32" s="124" t="s">
        <v>79</v>
      </c>
      <c r="B32" s="128">
        <v>0.05</v>
      </c>
      <c r="C32" s="125" t="s">
        <v>80</v>
      </c>
      <c r="D32" s="126">
        <f t="shared" si="1"/>
        <v>27230.199999999997</v>
      </c>
      <c r="E32" s="126">
        <v>1361.51</v>
      </c>
    </row>
    <row r="33" spans="1:5" s="120" customFormat="1" ht="30" x14ac:dyDescent="0.25">
      <c r="A33" s="124" t="s">
        <v>61</v>
      </c>
      <c r="B33" s="128">
        <v>2.12</v>
      </c>
      <c r="C33" s="125" t="s">
        <v>16</v>
      </c>
      <c r="D33" s="126">
        <f t="shared" si="1"/>
        <v>1821.2028301886792</v>
      </c>
      <c r="E33" s="126">
        <v>3860.95</v>
      </c>
    </row>
    <row r="34" spans="1:5" s="120" customFormat="1" ht="30" x14ac:dyDescent="0.25">
      <c r="A34" s="124" t="s">
        <v>63</v>
      </c>
      <c r="B34" s="128">
        <v>1</v>
      </c>
      <c r="C34" s="125" t="s">
        <v>14</v>
      </c>
      <c r="D34" s="126">
        <f t="shared" si="1"/>
        <v>549.39</v>
      </c>
      <c r="E34" s="126">
        <v>549.39</v>
      </c>
    </row>
    <row r="35" spans="1:5" s="120" customFormat="1" x14ac:dyDescent="0.25">
      <c r="A35" s="124" t="s">
        <v>221</v>
      </c>
      <c r="B35" s="128">
        <v>3</v>
      </c>
      <c r="C35" s="125" t="s">
        <v>82</v>
      </c>
      <c r="D35" s="126">
        <f t="shared" si="1"/>
        <v>405.17666666666668</v>
      </c>
      <c r="E35" s="126">
        <v>1215.53</v>
      </c>
    </row>
    <row r="36" spans="1:5" s="120" customFormat="1" x14ac:dyDescent="0.25">
      <c r="A36" s="124" t="s">
        <v>81</v>
      </c>
      <c r="B36" s="128">
        <v>0.12</v>
      </c>
      <c r="C36" s="125" t="s">
        <v>15</v>
      </c>
      <c r="D36" s="126">
        <f t="shared" si="1"/>
        <v>15658.25</v>
      </c>
      <c r="E36" s="126">
        <v>1878.99</v>
      </c>
    </row>
    <row r="37" spans="1:5" s="120" customFormat="1" ht="30" x14ac:dyDescent="0.25">
      <c r="A37" s="124" t="s">
        <v>64</v>
      </c>
      <c r="B37" s="128">
        <v>8</v>
      </c>
      <c r="C37" s="125" t="s">
        <v>18</v>
      </c>
      <c r="D37" s="126">
        <f t="shared" si="1"/>
        <v>226.75749999999999</v>
      </c>
      <c r="E37" s="126">
        <v>1814.06</v>
      </c>
    </row>
    <row r="38" spans="1:5" s="120" customFormat="1" x14ac:dyDescent="0.25">
      <c r="A38" s="124" t="s">
        <v>101</v>
      </c>
      <c r="B38" s="128">
        <v>2</v>
      </c>
      <c r="C38" s="125" t="s">
        <v>106</v>
      </c>
      <c r="D38" s="126">
        <f t="shared" si="1"/>
        <v>72.734999999999999</v>
      </c>
      <c r="E38" s="126">
        <v>145.47</v>
      </c>
    </row>
    <row r="39" spans="1:5" s="120" customFormat="1" x14ac:dyDescent="0.25">
      <c r="A39" s="124" t="s">
        <v>222</v>
      </c>
      <c r="B39" s="128">
        <v>1</v>
      </c>
      <c r="C39" s="125" t="s">
        <v>13</v>
      </c>
      <c r="D39" s="126">
        <f t="shared" si="1"/>
        <v>4440.0600000000004</v>
      </c>
      <c r="E39" s="126">
        <v>4440.0600000000004</v>
      </c>
    </row>
    <row r="40" spans="1:5" s="120" customFormat="1" ht="30" x14ac:dyDescent="0.25">
      <c r="A40" s="124" t="s">
        <v>223</v>
      </c>
      <c r="B40" s="128">
        <v>2</v>
      </c>
      <c r="C40" s="125" t="s">
        <v>85</v>
      </c>
      <c r="D40" s="126">
        <f t="shared" si="1"/>
        <v>103.505</v>
      </c>
      <c r="E40" s="126">
        <v>207.01</v>
      </c>
    </row>
    <row r="41" spans="1:5" s="120" customFormat="1" ht="30" x14ac:dyDescent="0.25">
      <c r="A41" s="124" t="s">
        <v>176</v>
      </c>
      <c r="B41" s="128">
        <v>1</v>
      </c>
      <c r="C41" s="125" t="s">
        <v>20</v>
      </c>
      <c r="D41" s="126">
        <f t="shared" si="1"/>
        <v>1174.1099999999999</v>
      </c>
      <c r="E41" s="126">
        <v>1174.1099999999999</v>
      </c>
    </row>
    <row r="42" spans="1:5" s="120" customFormat="1" ht="30" x14ac:dyDescent="0.25">
      <c r="A42" s="124" t="s">
        <v>224</v>
      </c>
      <c r="B42" s="128">
        <v>1</v>
      </c>
      <c r="C42" s="125" t="s">
        <v>20</v>
      </c>
      <c r="D42" s="126">
        <f t="shared" si="1"/>
        <v>604.44000000000005</v>
      </c>
      <c r="E42" s="126">
        <v>604.44000000000005</v>
      </c>
    </row>
    <row r="43" spans="1:5" s="120" customFormat="1" x14ac:dyDescent="0.25">
      <c r="A43" s="124" t="s">
        <v>69</v>
      </c>
      <c r="B43" s="128">
        <v>32</v>
      </c>
      <c r="C43" s="125" t="s">
        <v>20</v>
      </c>
      <c r="D43" s="126">
        <f t="shared" si="1"/>
        <v>271.35218750000001</v>
      </c>
      <c r="E43" s="126">
        <v>8683.27</v>
      </c>
    </row>
    <row r="44" spans="1:5" s="133" customFormat="1" ht="28.5" x14ac:dyDescent="0.25">
      <c r="A44" s="130" t="s">
        <v>225</v>
      </c>
      <c r="B44" s="131"/>
      <c r="C44" s="132"/>
      <c r="D44" s="126"/>
      <c r="E44" s="132"/>
    </row>
    <row r="45" spans="1:5" s="120" customFormat="1" ht="30" x14ac:dyDescent="0.25">
      <c r="A45" s="124" t="s">
        <v>226</v>
      </c>
      <c r="B45" s="128">
        <v>0.04</v>
      </c>
      <c r="C45" s="125" t="s">
        <v>97</v>
      </c>
      <c r="D45" s="126">
        <f t="shared" si="1"/>
        <v>3315</v>
      </c>
      <c r="E45" s="126">
        <v>132.6</v>
      </c>
    </row>
    <row r="46" spans="1:5" s="120" customFormat="1" ht="30" x14ac:dyDescent="0.25">
      <c r="A46" s="124" t="s">
        <v>227</v>
      </c>
      <c r="B46" s="128">
        <v>0.01</v>
      </c>
      <c r="C46" s="125" t="s">
        <v>90</v>
      </c>
      <c r="D46" s="126">
        <f t="shared" si="1"/>
        <v>77909</v>
      </c>
      <c r="E46" s="126">
        <v>779.09</v>
      </c>
    </row>
    <row r="47" spans="1:5" s="120" customFormat="1" x14ac:dyDescent="0.25">
      <c r="A47" s="124" t="s">
        <v>228</v>
      </c>
      <c r="B47" s="128">
        <v>0.03</v>
      </c>
      <c r="C47" s="125" t="s">
        <v>17</v>
      </c>
      <c r="D47" s="126">
        <f t="shared" si="1"/>
        <v>35333.666666666664</v>
      </c>
      <c r="E47" s="126">
        <v>1060.01</v>
      </c>
    </row>
    <row r="48" spans="1:5" s="120" customFormat="1" x14ac:dyDescent="0.25">
      <c r="A48" s="124" t="s">
        <v>229</v>
      </c>
      <c r="B48" s="128">
        <v>4.1000000000000002E-2</v>
      </c>
      <c r="C48" s="125" t="s">
        <v>97</v>
      </c>
      <c r="D48" s="126">
        <f t="shared" si="1"/>
        <v>2109.7560975609754</v>
      </c>
      <c r="E48" s="126">
        <v>86.5</v>
      </c>
    </row>
    <row r="49" spans="1:5" s="120" customFormat="1" ht="30" x14ac:dyDescent="0.25">
      <c r="A49" s="124" t="s">
        <v>230</v>
      </c>
      <c r="B49" s="128">
        <v>3</v>
      </c>
      <c r="C49" s="125" t="s">
        <v>87</v>
      </c>
      <c r="D49" s="126">
        <f t="shared" si="1"/>
        <v>385.12333333333328</v>
      </c>
      <c r="E49" s="126">
        <v>1155.3699999999999</v>
      </c>
    </row>
    <row r="50" spans="1:5" s="120" customFormat="1" ht="30" x14ac:dyDescent="0.25">
      <c r="A50" s="124" t="s">
        <v>70</v>
      </c>
      <c r="B50" s="128">
        <v>1.069</v>
      </c>
      <c r="C50" s="125" t="s">
        <v>16</v>
      </c>
      <c r="D50" s="126">
        <f t="shared" si="1"/>
        <v>1814.3311506080449</v>
      </c>
      <c r="E50" s="126">
        <v>1939.52</v>
      </c>
    </row>
    <row r="51" spans="1:5" s="120" customFormat="1" ht="30" x14ac:dyDescent="0.25">
      <c r="A51" s="124" t="s">
        <v>180</v>
      </c>
      <c r="B51" s="128">
        <v>1.0669999999999999</v>
      </c>
      <c r="C51" s="125" t="s">
        <v>16</v>
      </c>
      <c r="D51" s="126">
        <f t="shared" si="1"/>
        <v>1834.1611996251172</v>
      </c>
      <c r="E51" s="126">
        <v>1957.05</v>
      </c>
    </row>
    <row r="52" spans="1:5" s="120" customFormat="1" ht="30" x14ac:dyDescent="0.25">
      <c r="A52" s="124" t="s">
        <v>183</v>
      </c>
      <c r="B52" s="128" t="s">
        <v>240</v>
      </c>
      <c r="C52" s="125" t="s">
        <v>16</v>
      </c>
      <c r="D52" s="126">
        <f>E52</f>
        <v>1863.46</v>
      </c>
      <c r="E52" s="126">
        <v>1863.46</v>
      </c>
    </row>
    <row r="53" spans="1:5" s="120" customFormat="1" x14ac:dyDescent="0.25">
      <c r="A53" s="124" t="s">
        <v>231</v>
      </c>
      <c r="B53" s="128">
        <v>7</v>
      </c>
      <c r="C53" s="125" t="s">
        <v>232</v>
      </c>
      <c r="D53" s="126">
        <f t="shared" si="1"/>
        <v>239.54714285714286</v>
      </c>
      <c r="E53" s="126">
        <v>1676.83</v>
      </c>
    </row>
    <row r="54" spans="1:5" s="120" customFormat="1" ht="30" x14ac:dyDescent="0.25">
      <c r="A54" s="124" t="s">
        <v>184</v>
      </c>
      <c r="B54" s="128">
        <v>0.03</v>
      </c>
      <c r="C54" s="125" t="s">
        <v>90</v>
      </c>
      <c r="D54" s="126">
        <f t="shared" si="1"/>
        <v>23723.666666666668</v>
      </c>
      <c r="E54" s="126">
        <v>711.71</v>
      </c>
    </row>
    <row r="55" spans="1:5" s="120" customFormat="1" ht="30" x14ac:dyDescent="0.25">
      <c r="A55" s="124" t="s">
        <v>185</v>
      </c>
      <c r="B55" s="128">
        <v>0.02</v>
      </c>
      <c r="C55" s="125" t="s">
        <v>90</v>
      </c>
      <c r="D55" s="126">
        <f t="shared" si="1"/>
        <v>33440.5</v>
      </c>
      <c r="E55" s="126">
        <v>668.81</v>
      </c>
    </row>
    <row r="56" spans="1:5" s="120" customFormat="1" ht="30" x14ac:dyDescent="0.25">
      <c r="A56" s="124" t="s">
        <v>95</v>
      </c>
      <c r="B56" s="128">
        <v>1.6E-2</v>
      </c>
      <c r="C56" s="125" t="s">
        <v>89</v>
      </c>
      <c r="D56" s="126">
        <f t="shared" si="1"/>
        <v>195555</v>
      </c>
      <c r="E56" s="126">
        <v>3128.88</v>
      </c>
    </row>
    <row r="57" spans="1:5" s="120" customFormat="1" ht="30" x14ac:dyDescent="0.25">
      <c r="A57" s="124" t="s">
        <v>233</v>
      </c>
      <c r="B57" s="128">
        <v>0.01</v>
      </c>
      <c r="C57" s="125" t="s">
        <v>17</v>
      </c>
      <c r="D57" s="126">
        <f t="shared" si="1"/>
        <v>32682.999999999996</v>
      </c>
      <c r="E57" s="126">
        <v>326.83</v>
      </c>
    </row>
    <row r="58" spans="1:5" s="120" customFormat="1" ht="30" x14ac:dyDescent="0.25">
      <c r="A58" s="124" t="s">
        <v>234</v>
      </c>
      <c r="B58" s="128">
        <v>0.04</v>
      </c>
      <c r="C58" s="125" t="s">
        <v>17</v>
      </c>
      <c r="D58" s="126">
        <f t="shared" si="1"/>
        <v>47590.499999999993</v>
      </c>
      <c r="E58" s="126">
        <v>1903.62</v>
      </c>
    </row>
    <row r="59" spans="1:5" s="133" customFormat="1" ht="28.5" x14ac:dyDescent="0.25">
      <c r="A59" s="130" t="s">
        <v>40</v>
      </c>
      <c r="B59" s="131"/>
      <c r="C59" s="132"/>
      <c r="D59" s="132"/>
      <c r="E59" s="132"/>
    </row>
    <row r="60" spans="1:5" s="120" customFormat="1" ht="30" x14ac:dyDescent="0.25">
      <c r="A60" s="124" t="s">
        <v>58</v>
      </c>
      <c r="B60" s="128" t="s">
        <v>194</v>
      </c>
      <c r="C60" s="125" t="s">
        <v>11</v>
      </c>
      <c r="D60" s="126">
        <f>E60</f>
        <v>4062.53</v>
      </c>
      <c r="E60" s="126">
        <v>4062.53</v>
      </c>
    </row>
    <row r="61" spans="1:5" s="28" customFormat="1" x14ac:dyDescent="0.25">
      <c r="A61" s="36" t="s">
        <v>10</v>
      </c>
      <c r="B61" s="41"/>
      <c r="C61" s="41"/>
      <c r="D61" s="52"/>
      <c r="E61" s="53"/>
    </row>
    <row r="62" spans="1:5" s="28" customFormat="1" x14ac:dyDescent="0.25">
      <c r="A62" s="37" t="s">
        <v>75</v>
      </c>
      <c r="B62" s="42" t="s">
        <v>22</v>
      </c>
      <c r="C62" s="42" t="s">
        <v>11</v>
      </c>
      <c r="D62" s="54">
        <f>E62</f>
        <v>13613.186000000002</v>
      </c>
      <c r="E62" s="55">
        <f>SUM(E16:E60)*10%</f>
        <v>13613.186000000002</v>
      </c>
    </row>
    <row r="63" spans="1:5" s="133" customFormat="1" ht="14.25" x14ac:dyDescent="0.25">
      <c r="A63" s="134" t="s">
        <v>26</v>
      </c>
      <c r="B63" s="135"/>
      <c r="C63" s="136"/>
      <c r="D63" s="137"/>
      <c r="E63" s="137">
        <f>SUM(E16:E62)</f>
        <v>149745.04600000003</v>
      </c>
    </row>
    <row r="64" spans="1:5" s="120" customFormat="1" x14ac:dyDescent="0.25">
      <c r="A64" s="219"/>
      <c r="B64" s="219"/>
      <c r="C64" s="219"/>
      <c r="D64" s="219"/>
      <c r="E64" s="219"/>
    </row>
    <row r="65" spans="1:5" s="120" customFormat="1" x14ac:dyDescent="0.25">
      <c r="A65" s="219"/>
      <c r="B65" s="219"/>
      <c r="C65" s="219"/>
      <c r="D65" s="219"/>
      <c r="E65" s="219"/>
    </row>
    <row r="66" spans="1:5" s="120" customFormat="1" ht="39.75" customHeight="1" x14ac:dyDescent="0.25">
      <c r="A66" s="220" t="s">
        <v>244</v>
      </c>
      <c r="B66" s="220"/>
      <c r="C66" s="220"/>
      <c r="D66" s="220"/>
      <c r="E66" s="220"/>
    </row>
    <row r="67" spans="1:5" s="120" customFormat="1" ht="27.75" customHeight="1" x14ac:dyDescent="0.25">
      <c r="A67" s="220" t="s">
        <v>235</v>
      </c>
      <c r="B67" s="220"/>
      <c r="C67" s="220"/>
      <c r="D67" s="220"/>
      <c r="E67" s="220"/>
    </row>
    <row r="68" spans="1:5" s="120" customFormat="1" ht="24" customHeight="1" x14ac:dyDescent="0.25">
      <c r="A68" s="220" t="s">
        <v>236</v>
      </c>
      <c r="B68" s="220"/>
      <c r="C68" s="220"/>
      <c r="D68" s="220"/>
      <c r="E68" s="220"/>
    </row>
    <row r="69" spans="1:5" s="120" customFormat="1" ht="30.75" customHeight="1" x14ac:dyDescent="0.25">
      <c r="A69" s="220" t="s">
        <v>237</v>
      </c>
      <c r="B69" s="220"/>
      <c r="C69" s="220"/>
      <c r="D69" s="220"/>
      <c r="E69" s="220"/>
    </row>
    <row r="70" spans="1:5" s="120" customFormat="1" x14ac:dyDescent="0.25">
      <c r="A70" s="219"/>
      <c r="B70" s="219"/>
      <c r="C70" s="219"/>
      <c r="D70" s="219"/>
      <c r="E70" s="219"/>
    </row>
    <row r="71" spans="1:5" s="120" customFormat="1" ht="18.75" customHeight="1" x14ac:dyDescent="0.25">
      <c r="A71" s="219" t="s">
        <v>238</v>
      </c>
      <c r="B71" s="219"/>
      <c r="C71" s="219"/>
      <c r="D71" s="219"/>
      <c r="E71" s="219"/>
    </row>
    <row r="72" spans="1:5" s="120" customFormat="1" ht="15.75" customHeight="1" x14ac:dyDescent="0.25">
      <c r="A72" s="219" t="s">
        <v>245</v>
      </c>
      <c r="B72" s="219"/>
      <c r="C72" s="219"/>
      <c r="D72" s="219"/>
      <c r="E72" s="219"/>
    </row>
    <row r="73" spans="1:5" s="120" customFormat="1" ht="10.5" customHeight="1" x14ac:dyDescent="0.25">
      <c r="B73" s="221"/>
      <c r="C73" s="221"/>
      <c r="D73" s="221" t="s">
        <v>28</v>
      </c>
      <c r="E73" s="221"/>
    </row>
    <row r="74" spans="1:5" s="120" customFormat="1" x14ac:dyDescent="0.25">
      <c r="A74" s="219"/>
      <c r="B74" s="219"/>
      <c r="C74" s="219"/>
      <c r="D74" s="219"/>
      <c r="E74" s="219"/>
    </row>
    <row r="75" spans="1:5" s="120" customFormat="1" x14ac:dyDescent="0.25">
      <c r="A75" s="219" t="s">
        <v>246</v>
      </c>
      <c r="B75" s="219"/>
      <c r="C75" s="219"/>
      <c r="D75" s="219"/>
      <c r="E75" s="219"/>
    </row>
    <row r="76" spans="1:5" s="120" customFormat="1" ht="10.5" customHeight="1" x14ac:dyDescent="0.25">
      <c r="B76" s="221"/>
      <c r="C76" s="221"/>
      <c r="D76" s="221" t="s">
        <v>28</v>
      </c>
      <c r="E76" s="221"/>
    </row>
    <row r="77" spans="1:5" s="120" customFormat="1" ht="11.25" customHeight="1" x14ac:dyDescent="0.25">
      <c r="A77" s="219"/>
      <c r="B77" s="219"/>
      <c r="C77" s="219"/>
      <c r="D77" s="219"/>
      <c r="E77" s="219"/>
    </row>
  </sheetData>
  <mergeCells count="30">
    <mergeCell ref="A72:E72"/>
    <mergeCell ref="A64:E64"/>
    <mergeCell ref="A65:E65"/>
    <mergeCell ref="A66:E66"/>
    <mergeCell ref="A67:E67"/>
    <mergeCell ref="A68:E68"/>
    <mergeCell ref="A69:E69"/>
    <mergeCell ref="A70:E70"/>
    <mergeCell ref="A71:E71"/>
    <mergeCell ref="A77:E77"/>
    <mergeCell ref="B73:C73"/>
    <mergeCell ref="D73:E73"/>
    <mergeCell ref="A74:E74"/>
    <mergeCell ref="A75:E75"/>
    <mergeCell ref="B76:C76"/>
    <mergeCell ref="D76:E76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  <mergeCell ref="A5:E5"/>
    <mergeCell ref="A4:E4"/>
    <mergeCell ref="A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2" zoomScaleNormal="100" workbookViewId="0">
      <selection activeCell="A12" sqref="A1:XFD1048576"/>
    </sheetView>
  </sheetViews>
  <sheetFormatPr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16384" width="9.140625" style="96"/>
  </cols>
  <sheetData>
    <row r="1" spans="1:19" s="67" customFormat="1" ht="35.25" customHeight="1" x14ac:dyDescent="0.3">
      <c r="A1" s="196" t="s">
        <v>247</v>
      </c>
      <c r="B1" s="196"/>
      <c r="C1" s="196"/>
      <c r="D1" s="196"/>
      <c r="E1" s="196"/>
      <c r="F1" s="196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248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197" t="s">
        <v>135</v>
      </c>
      <c r="B5" s="197"/>
      <c r="C5" s="197"/>
      <c r="D5" s="197"/>
      <c r="E5" s="197"/>
      <c r="F5" s="197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6" t="s">
        <v>136</v>
      </c>
      <c r="B6" s="106">
        <v>3</v>
      </c>
      <c r="C6" s="106" t="s">
        <v>137</v>
      </c>
      <c r="D6" s="138">
        <v>1361.3</v>
      </c>
      <c r="E6" s="106" t="s">
        <v>138</v>
      </c>
      <c r="F6" s="108">
        <v>847.3</v>
      </c>
      <c r="G6" s="72"/>
      <c r="H6" s="74"/>
      <c r="I6" s="75"/>
      <c r="J6" s="76"/>
      <c r="K6" s="140"/>
      <c r="L6" s="78"/>
      <c r="M6" s="78"/>
      <c r="N6" s="78"/>
      <c r="O6" s="78"/>
      <c r="P6" s="79"/>
      <c r="Q6" s="198"/>
      <c r="R6" s="199"/>
      <c r="S6" s="80"/>
    </row>
    <row r="7" spans="1:19" s="83" customFormat="1" ht="32.25" customHeight="1" x14ac:dyDescent="0.25">
      <c r="A7" s="106" t="s">
        <v>139</v>
      </c>
      <c r="B7" s="106">
        <v>2</v>
      </c>
      <c r="C7" s="106" t="s">
        <v>140</v>
      </c>
      <c r="D7" s="138">
        <v>0</v>
      </c>
      <c r="E7" s="106" t="s">
        <v>141</v>
      </c>
      <c r="F7" s="108">
        <v>564.9</v>
      </c>
      <c r="G7" s="72"/>
      <c r="H7" s="74"/>
      <c r="I7" s="75"/>
      <c r="J7" s="76"/>
      <c r="K7" s="140"/>
      <c r="L7" s="78"/>
      <c r="M7" s="78"/>
      <c r="N7" s="78"/>
      <c r="O7" s="78"/>
      <c r="P7" s="79"/>
      <c r="Q7" s="198"/>
      <c r="R7" s="200"/>
      <c r="S7" s="82"/>
    </row>
    <row r="8" spans="1:19" s="83" customFormat="1" ht="46.5" customHeight="1" x14ac:dyDescent="0.25">
      <c r="A8" s="106" t="s">
        <v>142</v>
      </c>
      <c r="B8" s="106">
        <v>24</v>
      </c>
      <c r="C8" s="106" t="s">
        <v>143</v>
      </c>
      <c r="D8" s="108">
        <v>140.80000000000001</v>
      </c>
      <c r="E8" s="106" t="s">
        <v>144</v>
      </c>
      <c r="F8" s="108">
        <v>363.4</v>
      </c>
      <c r="G8" s="72"/>
      <c r="H8" s="74"/>
      <c r="I8" s="75"/>
      <c r="J8" s="76"/>
      <c r="K8" s="140"/>
      <c r="L8" s="78"/>
      <c r="M8" s="78"/>
      <c r="N8" s="78"/>
      <c r="O8" s="78"/>
      <c r="P8" s="79"/>
      <c r="Q8" s="198"/>
      <c r="R8" s="199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140"/>
      <c r="L9" s="78"/>
      <c r="M9" s="78"/>
      <c r="N9" s="78"/>
      <c r="O9" s="78"/>
      <c r="P9" s="72"/>
      <c r="Q9" s="140"/>
      <c r="R9" s="141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139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193" t="s">
        <v>145</v>
      </c>
      <c r="B11" s="194"/>
      <c r="C11" s="194"/>
      <c r="D11" s="194"/>
      <c r="E11" s="195"/>
      <c r="F11" s="90" t="s">
        <v>146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201" t="s">
        <v>148</v>
      </c>
      <c r="B12" s="202"/>
      <c r="C12" s="202"/>
      <c r="D12" s="202"/>
      <c r="E12" s="203"/>
      <c r="F12" s="112">
        <v>-76463.515999999974</v>
      </c>
      <c r="G12" s="113"/>
    </row>
    <row r="13" spans="1:19" s="114" customFormat="1" ht="30" customHeight="1" x14ac:dyDescent="0.25">
      <c r="A13" s="201" t="s">
        <v>149</v>
      </c>
      <c r="B13" s="202"/>
      <c r="C13" s="202"/>
      <c r="D13" s="202"/>
      <c r="E13" s="203"/>
      <c r="F13" s="112">
        <v>202670.74000000005</v>
      </c>
    </row>
    <row r="14" spans="1:19" s="114" customFormat="1" ht="30" customHeight="1" x14ac:dyDescent="0.25">
      <c r="A14" s="201" t="s">
        <v>150</v>
      </c>
      <c r="B14" s="202"/>
      <c r="C14" s="202"/>
      <c r="D14" s="202"/>
      <c r="E14" s="203"/>
      <c r="F14" s="115">
        <f>SUM(F15:F17)</f>
        <v>184950.92</v>
      </c>
    </row>
    <row r="15" spans="1:19" s="89" customFormat="1" ht="28.5" customHeight="1" x14ac:dyDescent="0.25">
      <c r="A15" s="207" t="s">
        <v>151</v>
      </c>
      <c r="B15" s="208"/>
      <c r="C15" s="208"/>
      <c r="D15" s="208"/>
      <c r="E15" s="209"/>
      <c r="F15" s="92">
        <f>178085.74+5921.7+943.48</f>
        <v>184950.92</v>
      </c>
    </row>
    <row r="16" spans="1:19" s="89" customFormat="1" ht="24.75" hidden="1" customHeight="1" x14ac:dyDescent="0.25">
      <c r="A16" s="207" t="s">
        <v>152</v>
      </c>
      <c r="B16" s="208"/>
      <c r="C16" s="208"/>
      <c r="D16" s="208"/>
      <c r="E16" s="209"/>
      <c r="F16" s="92"/>
    </row>
    <row r="17" spans="1:19" s="89" customFormat="1" ht="30" hidden="1" customHeight="1" x14ac:dyDescent="0.25">
      <c r="A17" s="207" t="s">
        <v>153</v>
      </c>
      <c r="B17" s="208"/>
      <c r="C17" s="208"/>
      <c r="D17" s="208"/>
      <c r="E17" s="209"/>
      <c r="F17" s="92"/>
    </row>
    <row r="18" spans="1:19" s="114" customFormat="1" ht="30" customHeight="1" x14ac:dyDescent="0.25">
      <c r="A18" s="201" t="s">
        <v>154</v>
      </c>
      <c r="B18" s="202"/>
      <c r="C18" s="202"/>
      <c r="D18" s="202"/>
      <c r="E18" s="203"/>
      <c r="F18" s="115">
        <f>SUM(F19:F21)</f>
        <v>180784.38</v>
      </c>
    </row>
    <row r="19" spans="1:19" s="89" customFormat="1" ht="28.5" customHeight="1" x14ac:dyDescent="0.25">
      <c r="A19" s="207" t="s">
        <v>151</v>
      </c>
      <c r="B19" s="208"/>
      <c r="C19" s="208"/>
      <c r="D19" s="208"/>
      <c r="E19" s="209"/>
      <c r="F19" s="92">
        <f>179840.9+943.48</f>
        <v>180784.38</v>
      </c>
    </row>
    <row r="20" spans="1:19" s="89" customFormat="1" ht="30" hidden="1" customHeight="1" x14ac:dyDescent="0.25">
      <c r="A20" s="207" t="s">
        <v>152</v>
      </c>
      <c r="B20" s="208"/>
      <c r="C20" s="208"/>
      <c r="D20" s="208"/>
      <c r="E20" s="209"/>
      <c r="F20" s="92"/>
    </row>
    <row r="21" spans="1:19" s="93" customFormat="1" ht="30" hidden="1" customHeight="1" x14ac:dyDescent="0.2">
      <c r="A21" s="216" t="s">
        <v>243</v>
      </c>
      <c r="B21" s="217"/>
      <c r="C21" s="217"/>
      <c r="D21" s="217"/>
      <c r="E21" s="218"/>
      <c r="F21" s="92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201" t="s">
        <v>155</v>
      </c>
      <c r="B22" s="202"/>
      <c r="C22" s="202"/>
      <c r="D22" s="202"/>
      <c r="E22" s="203"/>
      <c r="F22" s="115">
        <f>F12+F18</f>
        <v>104320.86400000003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01" t="s">
        <v>156</v>
      </c>
      <c r="B23" s="202"/>
      <c r="C23" s="202"/>
      <c r="D23" s="202"/>
      <c r="E23" s="203"/>
      <c r="F23" s="115">
        <f>Лист1!E77</f>
        <v>176866.45900000003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01" t="s">
        <v>249</v>
      </c>
      <c r="B24" s="202"/>
      <c r="C24" s="202"/>
      <c r="D24" s="202"/>
      <c r="E24" s="203"/>
      <c r="F24" s="115">
        <f>F22-F23</f>
        <v>-72545.595000000001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01" t="s">
        <v>158</v>
      </c>
      <c r="B25" s="202"/>
      <c r="C25" s="202"/>
      <c r="D25" s="202"/>
      <c r="E25" s="203"/>
      <c r="F25" s="112">
        <f>F13+F14-F18+F21</f>
        <v>206837.28000000003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64.5" customHeight="1" x14ac:dyDescent="0.2">
      <c r="A27" s="210" t="s">
        <v>159</v>
      </c>
      <c r="B27" s="210"/>
      <c r="C27" s="210"/>
      <c r="D27" s="210"/>
    </row>
    <row r="28" spans="1:19" s="67" customFormat="1" ht="21.75" customHeight="1" x14ac:dyDescent="0.25">
      <c r="A28" s="211" t="s">
        <v>160</v>
      </c>
      <c r="B28" s="211"/>
      <c r="C28" s="211"/>
      <c r="D28" s="211"/>
    </row>
    <row r="29" spans="1:19" s="67" customFormat="1" ht="22.5" customHeight="1" x14ac:dyDescent="0.25">
      <c r="A29" s="210" t="s">
        <v>45</v>
      </c>
      <c r="B29" s="210"/>
      <c r="C29" s="210"/>
      <c r="D29" s="210"/>
    </row>
    <row r="30" spans="1:19" s="67" customFormat="1" ht="22.5" customHeight="1" x14ac:dyDescent="0.25">
      <c r="A30" s="210" t="s">
        <v>46</v>
      </c>
      <c r="B30" s="210"/>
      <c r="C30" s="210"/>
      <c r="D30" s="6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2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62.85546875" style="142" customWidth="1"/>
    <col min="2" max="2" width="13.85546875" style="142" customWidth="1"/>
    <col min="3" max="3" width="12.85546875" style="142" customWidth="1"/>
    <col min="4" max="4" width="13.140625" style="142" customWidth="1"/>
    <col min="5" max="5" width="14.7109375" style="142" customWidth="1"/>
    <col min="6" max="255" width="8.140625" style="142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2" customFormat="1" ht="23.25" customHeight="1" x14ac:dyDescent="0.25">
      <c r="A1" s="222"/>
      <c r="B1" s="222"/>
      <c r="C1" s="222"/>
      <c r="D1" s="222"/>
      <c r="E1" s="222"/>
    </row>
    <row r="2" spans="1:5" s="142" customFormat="1" x14ac:dyDescent="0.25">
      <c r="A2" s="222" t="s">
        <v>199</v>
      </c>
      <c r="B2" s="222"/>
      <c r="C2" s="222"/>
      <c r="D2" s="222"/>
      <c r="E2" s="222"/>
    </row>
    <row r="3" spans="1:5" s="142" customFormat="1" ht="15.75" customHeight="1" x14ac:dyDescent="0.25">
      <c r="B3" s="222" t="s">
        <v>239</v>
      </c>
      <c r="C3" s="222"/>
      <c r="D3" s="222"/>
      <c r="E3" s="222"/>
    </row>
    <row r="4" spans="1:5" s="142" customFormat="1" x14ac:dyDescent="0.25">
      <c r="A4" s="224" t="s">
        <v>200</v>
      </c>
      <c r="B4" s="224"/>
      <c r="C4" s="224"/>
      <c r="D4" s="224"/>
      <c r="E4" s="224"/>
    </row>
    <row r="5" spans="1:5" s="142" customFormat="1" x14ac:dyDescent="0.25">
      <c r="A5" s="224" t="s">
        <v>201</v>
      </c>
      <c r="B5" s="224"/>
      <c r="C5" s="224"/>
      <c r="D5" s="224"/>
      <c r="E5" s="224"/>
    </row>
    <row r="6" spans="1:5" s="142" customFormat="1" ht="18.75" customHeight="1" x14ac:dyDescent="0.25">
      <c r="A6" s="222" t="s">
        <v>202</v>
      </c>
      <c r="B6" s="222"/>
      <c r="C6" s="222"/>
      <c r="D6" s="222"/>
      <c r="E6" s="142" t="s">
        <v>250</v>
      </c>
    </row>
    <row r="7" spans="1:5" s="142" customFormat="1" ht="7.5" customHeight="1" x14ac:dyDescent="0.25">
      <c r="A7" s="222"/>
      <c r="B7" s="222"/>
      <c r="C7" s="222"/>
      <c r="D7" s="222"/>
      <c r="E7" s="222"/>
    </row>
    <row r="8" spans="1:5" s="142" customFormat="1" ht="28.5" customHeight="1" x14ac:dyDescent="0.25">
      <c r="A8" s="223" t="s">
        <v>204</v>
      </c>
      <c r="B8" s="223"/>
      <c r="C8" s="223"/>
      <c r="D8" s="223"/>
      <c r="E8" s="223"/>
    </row>
    <row r="9" spans="1:5" s="142" customFormat="1" ht="29.25" customHeight="1" x14ac:dyDescent="0.25">
      <c r="A9" s="223" t="s">
        <v>205</v>
      </c>
      <c r="B9" s="223"/>
      <c r="C9" s="223"/>
      <c r="D9" s="223"/>
      <c r="E9" s="223"/>
    </row>
    <row r="10" spans="1:5" s="142" customFormat="1" ht="30" customHeight="1" x14ac:dyDescent="0.25">
      <c r="A10" s="223" t="s">
        <v>206</v>
      </c>
      <c r="B10" s="223"/>
      <c r="C10" s="223"/>
      <c r="D10" s="223"/>
      <c r="E10" s="223"/>
    </row>
    <row r="11" spans="1:5" s="142" customFormat="1" ht="30" customHeight="1" x14ac:dyDescent="0.25">
      <c r="A11" s="223" t="s">
        <v>207</v>
      </c>
      <c r="B11" s="223"/>
      <c r="C11" s="223"/>
      <c r="D11" s="223"/>
      <c r="E11" s="223"/>
    </row>
    <row r="12" spans="1:5" s="142" customFormat="1" ht="29.25" customHeight="1" x14ac:dyDescent="0.25">
      <c r="A12" s="223" t="s">
        <v>208</v>
      </c>
      <c r="B12" s="223"/>
      <c r="C12" s="223"/>
      <c r="D12" s="223"/>
      <c r="E12" s="223"/>
    </row>
    <row r="13" spans="1:5" s="142" customFormat="1" ht="28.5" customHeight="1" x14ac:dyDescent="0.25">
      <c r="A13" s="223" t="s">
        <v>209</v>
      </c>
      <c r="B13" s="223"/>
      <c r="C13" s="223"/>
      <c r="D13" s="223"/>
      <c r="E13" s="223"/>
    </row>
    <row r="14" spans="1:5" s="142" customFormat="1" ht="6.75" customHeight="1" x14ac:dyDescent="0.25">
      <c r="A14" s="222"/>
      <c r="B14" s="222"/>
      <c r="C14" s="222"/>
      <c r="D14" s="222"/>
      <c r="E14" s="222"/>
    </row>
    <row r="15" spans="1:5" s="142" customFormat="1" ht="135" x14ac:dyDescent="0.25">
      <c r="A15" s="62" t="s">
        <v>2</v>
      </c>
      <c r="B15" s="143" t="s">
        <v>211</v>
      </c>
      <c r="C15" s="143" t="s">
        <v>0</v>
      </c>
      <c r="D15" s="143" t="s">
        <v>210</v>
      </c>
      <c r="E15" s="143" t="s">
        <v>1</v>
      </c>
    </row>
    <row r="16" spans="1:5" s="142" customFormat="1" x14ac:dyDescent="0.25">
      <c r="A16" s="152" t="s">
        <v>8</v>
      </c>
      <c r="B16" s="148"/>
      <c r="C16" s="148"/>
      <c r="D16" s="148"/>
      <c r="E16" s="148"/>
    </row>
    <row r="17" spans="1:5" s="142" customFormat="1" x14ac:dyDescent="0.25">
      <c r="A17" s="62" t="s">
        <v>55</v>
      </c>
      <c r="B17" s="149" t="s">
        <v>22</v>
      </c>
      <c r="C17" s="149" t="s">
        <v>11</v>
      </c>
      <c r="D17" s="149">
        <v>0.13</v>
      </c>
      <c r="E17" s="149">
        <v>2123.63</v>
      </c>
    </row>
    <row r="18" spans="1:5" s="142" customFormat="1" ht="28.5" x14ac:dyDescent="0.25">
      <c r="A18" s="152" t="s">
        <v>212</v>
      </c>
      <c r="B18" s="148"/>
      <c r="C18" s="148"/>
      <c r="D18" s="148"/>
      <c r="E18" s="148"/>
    </row>
    <row r="19" spans="1:5" s="142" customFormat="1" x14ac:dyDescent="0.25">
      <c r="A19" s="62" t="s">
        <v>251</v>
      </c>
      <c r="B19" s="149" t="s">
        <v>23</v>
      </c>
      <c r="C19" s="149" t="s">
        <v>12</v>
      </c>
      <c r="D19" s="149">
        <f>E19</f>
        <v>224.05</v>
      </c>
      <c r="E19" s="149">
        <v>224.05</v>
      </c>
    </row>
    <row r="20" spans="1:5" s="142" customFormat="1" x14ac:dyDescent="0.25">
      <c r="A20" s="62" t="s">
        <v>252</v>
      </c>
      <c r="B20" s="149" t="s">
        <v>23</v>
      </c>
      <c r="C20" s="149" t="s">
        <v>12</v>
      </c>
      <c r="D20" s="149">
        <f t="shared" ref="D20:D33" si="0">E20</f>
        <v>2534.4</v>
      </c>
      <c r="E20" s="149">
        <v>2534.4</v>
      </c>
    </row>
    <row r="21" spans="1:5" s="142" customFormat="1" ht="30" x14ac:dyDescent="0.25">
      <c r="A21" s="62" t="s">
        <v>164</v>
      </c>
      <c r="B21" s="149" t="s">
        <v>23</v>
      </c>
      <c r="C21" s="149" t="s">
        <v>89</v>
      </c>
      <c r="D21" s="149">
        <f t="shared" si="0"/>
        <v>1101.71</v>
      </c>
      <c r="E21" s="149">
        <v>1101.71</v>
      </c>
    </row>
    <row r="22" spans="1:5" s="142" customFormat="1" ht="30" x14ac:dyDescent="0.25">
      <c r="A22" s="62" t="s">
        <v>253</v>
      </c>
      <c r="B22" s="149" t="s">
        <v>23</v>
      </c>
      <c r="C22" s="149" t="s">
        <v>89</v>
      </c>
      <c r="D22" s="149">
        <f t="shared" si="0"/>
        <v>981.55</v>
      </c>
      <c r="E22" s="149">
        <v>981.55</v>
      </c>
    </row>
    <row r="23" spans="1:5" s="142" customFormat="1" x14ac:dyDescent="0.25">
      <c r="A23" s="62" t="s">
        <v>254</v>
      </c>
      <c r="B23" s="149">
        <v>8.0000000000000002E-3</v>
      </c>
      <c r="C23" s="149" t="s">
        <v>89</v>
      </c>
      <c r="D23" s="149">
        <f>E23/B23</f>
        <v>34909.999999999993</v>
      </c>
      <c r="E23" s="149">
        <v>279.27999999999997</v>
      </c>
    </row>
    <row r="24" spans="1:5" s="142" customFormat="1" x14ac:dyDescent="0.25">
      <c r="A24" s="62" t="s">
        <v>255</v>
      </c>
      <c r="B24" s="149">
        <v>0.6</v>
      </c>
      <c r="C24" s="149" t="s">
        <v>13</v>
      </c>
      <c r="D24" s="149">
        <f t="shared" ref="D24:D25" si="1">E24/B24</f>
        <v>3133.15</v>
      </c>
      <c r="E24" s="149">
        <v>1879.89</v>
      </c>
    </row>
    <row r="25" spans="1:5" s="142" customFormat="1" x14ac:dyDescent="0.25">
      <c r="A25" s="62" t="s">
        <v>256</v>
      </c>
      <c r="B25" s="149">
        <v>1</v>
      </c>
      <c r="C25" s="149" t="s">
        <v>257</v>
      </c>
      <c r="D25" s="149">
        <f t="shared" si="1"/>
        <v>2513.9499999999998</v>
      </c>
      <c r="E25" s="149">
        <v>2513.9499999999998</v>
      </c>
    </row>
    <row r="26" spans="1:5" s="142" customFormat="1" x14ac:dyDescent="0.25">
      <c r="A26" s="62" t="s">
        <v>213</v>
      </c>
      <c r="B26" s="149" t="s">
        <v>195</v>
      </c>
      <c r="C26" s="149" t="s">
        <v>12</v>
      </c>
      <c r="D26" s="149">
        <f t="shared" si="0"/>
        <v>57991.38</v>
      </c>
      <c r="E26" s="149">
        <v>57991.38</v>
      </c>
    </row>
    <row r="27" spans="1:5" s="142" customFormat="1" x14ac:dyDescent="0.25">
      <c r="A27" s="62" t="s">
        <v>214</v>
      </c>
      <c r="B27" s="149" t="s">
        <v>195</v>
      </c>
      <c r="C27" s="149" t="s">
        <v>12</v>
      </c>
      <c r="D27" s="149">
        <f t="shared" si="0"/>
        <v>244.85</v>
      </c>
      <c r="E27" s="149">
        <v>244.85</v>
      </c>
    </row>
    <row r="28" spans="1:5" s="142" customFormat="1" ht="30" x14ac:dyDescent="0.25">
      <c r="A28" s="62" t="s">
        <v>215</v>
      </c>
      <c r="B28" s="149" t="s">
        <v>23</v>
      </c>
      <c r="C28" s="149" t="s">
        <v>11</v>
      </c>
      <c r="D28" s="149">
        <f t="shared" si="0"/>
        <v>4400</v>
      </c>
      <c r="E28" s="149">
        <v>4400</v>
      </c>
    </row>
    <row r="29" spans="1:5" s="142" customFormat="1" x14ac:dyDescent="0.25">
      <c r="A29" s="152" t="s">
        <v>170</v>
      </c>
      <c r="B29" s="148"/>
      <c r="C29" s="148"/>
      <c r="D29" s="149"/>
      <c r="E29" s="148"/>
    </row>
    <row r="30" spans="1:5" s="142" customFormat="1" x14ac:dyDescent="0.25">
      <c r="A30" s="62" t="s">
        <v>171</v>
      </c>
      <c r="B30" s="149" t="s">
        <v>194</v>
      </c>
      <c r="C30" s="149" t="s">
        <v>217</v>
      </c>
      <c r="D30" s="149">
        <f t="shared" si="0"/>
        <v>6800</v>
      </c>
      <c r="E30" s="149">
        <v>6800</v>
      </c>
    </row>
    <row r="31" spans="1:5" s="142" customFormat="1" ht="28.5" x14ac:dyDescent="0.25">
      <c r="A31" s="152" t="s">
        <v>218</v>
      </c>
      <c r="B31" s="148"/>
      <c r="C31" s="148"/>
      <c r="D31" s="149"/>
      <c r="E31" s="148"/>
    </row>
    <row r="32" spans="1:5" s="142" customFormat="1" x14ac:dyDescent="0.25">
      <c r="A32" s="62" t="s">
        <v>258</v>
      </c>
      <c r="B32" s="149">
        <v>1</v>
      </c>
      <c r="C32" s="149" t="s">
        <v>15</v>
      </c>
      <c r="D32" s="149">
        <f t="shared" si="0"/>
        <v>724.61</v>
      </c>
      <c r="E32" s="149">
        <v>724.61</v>
      </c>
    </row>
    <row r="33" spans="1:5" s="142" customFormat="1" ht="30" x14ac:dyDescent="0.25">
      <c r="A33" s="62" t="s">
        <v>259</v>
      </c>
      <c r="B33" s="149" t="s">
        <v>23</v>
      </c>
      <c r="C33" s="149" t="s">
        <v>16</v>
      </c>
      <c r="D33" s="149">
        <f t="shared" si="0"/>
        <v>2125.87</v>
      </c>
      <c r="E33" s="149">
        <v>2125.87</v>
      </c>
    </row>
    <row r="34" spans="1:5" s="142" customFormat="1" ht="30" x14ac:dyDescent="0.25">
      <c r="A34" s="62" t="s">
        <v>260</v>
      </c>
      <c r="B34" s="149">
        <v>0.01</v>
      </c>
      <c r="C34" s="149" t="s">
        <v>17</v>
      </c>
      <c r="D34" s="149">
        <f>E34/B34</f>
        <v>30407</v>
      </c>
      <c r="E34" s="149">
        <v>304.07</v>
      </c>
    </row>
    <row r="35" spans="1:5" s="142" customFormat="1" ht="30" x14ac:dyDescent="0.25">
      <c r="A35" s="62" t="s">
        <v>261</v>
      </c>
      <c r="B35" s="149">
        <v>1</v>
      </c>
      <c r="C35" s="149" t="s">
        <v>108</v>
      </c>
      <c r="D35" s="149">
        <f t="shared" ref="D35:D65" si="2">E35/B35</f>
        <v>554.76</v>
      </c>
      <c r="E35" s="149">
        <v>554.76</v>
      </c>
    </row>
    <row r="36" spans="1:5" s="142" customFormat="1" x14ac:dyDescent="0.25">
      <c r="A36" s="62" t="s">
        <v>262</v>
      </c>
      <c r="B36" s="149">
        <v>2</v>
      </c>
      <c r="C36" s="149" t="s">
        <v>106</v>
      </c>
      <c r="D36" s="149">
        <f t="shared" si="2"/>
        <v>100.985</v>
      </c>
      <c r="E36" s="149">
        <v>201.97</v>
      </c>
    </row>
    <row r="37" spans="1:5" s="142" customFormat="1" x14ac:dyDescent="0.25">
      <c r="A37" s="62" t="s">
        <v>59</v>
      </c>
      <c r="B37" s="149">
        <v>1</v>
      </c>
      <c r="C37" s="149" t="s">
        <v>14</v>
      </c>
      <c r="D37" s="149">
        <f t="shared" si="2"/>
        <v>1012.36</v>
      </c>
      <c r="E37" s="149">
        <v>1012.36</v>
      </c>
    </row>
    <row r="38" spans="1:5" s="142" customFormat="1" x14ac:dyDescent="0.25">
      <c r="A38" s="62" t="s">
        <v>263</v>
      </c>
      <c r="B38" s="149">
        <v>0.17</v>
      </c>
      <c r="C38" s="149" t="s">
        <v>16</v>
      </c>
      <c r="D38" s="149">
        <f t="shared" si="2"/>
        <v>1813.705882352941</v>
      </c>
      <c r="E38" s="149">
        <v>308.33</v>
      </c>
    </row>
    <row r="39" spans="1:5" s="142" customFormat="1" x14ac:dyDescent="0.25">
      <c r="A39" s="62" t="s">
        <v>173</v>
      </c>
      <c r="B39" s="149">
        <v>0.27</v>
      </c>
      <c r="C39" s="149" t="s">
        <v>16</v>
      </c>
      <c r="D39" s="149">
        <f t="shared" si="2"/>
        <v>2024.2962962962958</v>
      </c>
      <c r="E39" s="149">
        <v>546.55999999999995</v>
      </c>
    </row>
    <row r="40" spans="1:5" s="142" customFormat="1" x14ac:dyDescent="0.25">
      <c r="A40" s="62" t="s">
        <v>79</v>
      </c>
      <c r="B40" s="149">
        <v>0.03</v>
      </c>
      <c r="C40" s="149" t="s">
        <v>80</v>
      </c>
      <c r="D40" s="149">
        <f t="shared" si="2"/>
        <v>29170.000000000004</v>
      </c>
      <c r="E40" s="149">
        <v>875.1</v>
      </c>
    </row>
    <row r="41" spans="1:5" s="142" customFormat="1" ht="30" x14ac:dyDescent="0.25">
      <c r="A41" s="62" t="s">
        <v>61</v>
      </c>
      <c r="B41" s="149">
        <v>1.06</v>
      </c>
      <c r="C41" s="149" t="s">
        <v>16</v>
      </c>
      <c r="D41" s="149">
        <f t="shared" si="2"/>
        <v>2028.1698113207547</v>
      </c>
      <c r="E41" s="149">
        <v>2149.86</v>
      </c>
    </row>
    <row r="42" spans="1:5" s="142" customFormat="1" x14ac:dyDescent="0.25">
      <c r="A42" s="62" t="s">
        <v>174</v>
      </c>
      <c r="B42" s="149">
        <v>0.01</v>
      </c>
      <c r="C42" s="149" t="s">
        <v>17</v>
      </c>
      <c r="D42" s="149">
        <f t="shared" si="2"/>
        <v>30144</v>
      </c>
      <c r="E42" s="149">
        <v>301.44</v>
      </c>
    </row>
    <row r="43" spans="1:5" s="142" customFormat="1" x14ac:dyDescent="0.25">
      <c r="A43" s="62" t="s">
        <v>264</v>
      </c>
      <c r="B43" s="149">
        <v>1</v>
      </c>
      <c r="C43" s="149" t="s">
        <v>13</v>
      </c>
      <c r="D43" s="149">
        <f t="shared" si="2"/>
        <v>315.79000000000002</v>
      </c>
      <c r="E43" s="149">
        <v>315.79000000000002</v>
      </c>
    </row>
    <row r="44" spans="1:5" s="142" customFormat="1" x14ac:dyDescent="0.25">
      <c r="A44" s="62" t="s">
        <v>81</v>
      </c>
      <c r="B44" s="149">
        <v>0.26</v>
      </c>
      <c r="C44" s="149" t="s">
        <v>15</v>
      </c>
      <c r="D44" s="149">
        <f t="shared" si="2"/>
        <v>17365.923076923078</v>
      </c>
      <c r="E44" s="149">
        <v>4515.1400000000003</v>
      </c>
    </row>
    <row r="45" spans="1:5" s="142" customFormat="1" ht="30" x14ac:dyDescent="0.25">
      <c r="A45" s="62" t="s">
        <v>64</v>
      </c>
      <c r="B45" s="149">
        <v>6</v>
      </c>
      <c r="C45" s="149" t="s">
        <v>18</v>
      </c>
      <c r="D45" s="149">
        <f t="shared" si="2"/>
        <v>251.87166666666667</v>
      </c>
      <c r="E45" s="149">
        <v>1511.23</v>
      </c>
    </row>
    <row r="46" spans="1:5" s="142" customFormat="1" x14ac:dyDescent="0.25">
      <c r="A46" s="62" t="s">
        <v>265</v>
      </c>
      <c r="B46" s="149">
        <v>2</v>
      </c>
      <c r="C46" s="149" t="s">
        <v>106</v>
      </c>
      <c r="D46" s="149">
        <f t="shared" si="2"/>
        <v>81.094999999999999</v>
      </c>
      <c r="E46" s="149">
        <v>162.19</v>
      </c>
    </row>
    <row r="47" spans="1:5" s="142" customFormat="1" x14ac:dyDescent="0.25">
      <c r="A47" s="62" t="s">
        <v>222</v>
      </c>
      <c r="B47" s="149">
        <v>1</v>
      </c>
      <c r="C47" s="149" t="s">
        <v>13</v>
      </c>
      <c r="D47" s="149">
        <f t="shared" si="2"/>
        <v>4397.99</v>
      </c>
      <c r="E47" s="149">
        <v>4397.99</v>
      </c>
    </row>
    <row r="48" spans="1:5" s="142" customFormat="1" x14ac:dyDescent="0.25">
      <c r="A48" s="62" t="s">
        <v>266</v>
      </c>
      <c r="B48" s="149" t="s">
        <v>23</v>
      </c>
      <c r="C48" s="149" t="s">
        <v>11</v>
      </c>
      <c r="D48" s="149">
        <f>E48</f>
        <v>5520</v>
      </c>
      <c r="E48" s="149">
        <v>5520</v>
      </c>
    </row>
    <row r="49" spans="1:5" s="142" customFormat="1" x14ac:dyDescent="0.25">
      <c r="A49" s="62" t="s">
        <v>66</v>
      </c>
      <c r="B49" s="149">
        <v>1</v>
      </c>
      <c r="C49" s="149" t="s">
        <v>14</v>
      </c>
      <c r="D49" s="149">
        <f t="shared" si="2"/>
        <v>4407.03</v>
      </c>
      <c r="E49" s="149">
        <v>4407.03</v>
      </c>
    </row>
    <row r="50" spans="1:5" s="142" customFormat="1" x14ac:dyDescent="0.25">
      <c r="A50" s="62" t="s">
        <v>176</v>
      </c>
      <c r="B50" s="149">
        <v>1</v>
      </c>
      <c r="C50" s="149" t="s">
        <v>20</v>
      </c>
      <c r="D50" s="149">
        <f t="shared" si="2"/>
        <v>868.12</v>
      </c>
      <c r="E50" s="149">
        <v>868.12</v>
      </c>
    </row>
    <row r="51" spans="1:5" s="142" customFormat="1" x14ac:dyDescent="0.25">
      <c r="A51" s="62" t="s">
        <v>224</v>
      </c>
      <c r="B51" s="149">
        <v>0.01</v>
      </c>
      <c r="C51" s="149" t="s">
        <v>20</v>
      </c>
      <c r="D51" s="149">
        <f t="shared" si="2"/>
        <v>30424</v>
      </c>
      <c r="E51" s="149">
        <v>304.24</v>
      </c>
    </row>
    <row r="52" spans="1:5" s="142" customFormat="1" ht="30" x14ac:dyDescent="0.25">
      <c r="A52" s="62" t="s">
        <v>267</v>
      </c>
      <c r="B52" s="149">
        <v>0.01</v>
      </c>
      <c r="C52" s="149" t="s">
        <v>17</v>
      </c>
      <c r="D52" s="149">
        <f t="shared" si="2"/>
        <v>87957</v>
      </c>
      <c r="E52" s="149">
        <v>879.57</v>
      </c>
    </row>
    <row r="53" spans="1:5" s="142" customFormat="1" x14ac:dyDescent="0.25">
      <c r="A53" s="62" t="s">
        <v>268</v>
      </c>
      <c r="B53" s="149">
        <v>1</v>
      </c>
      <c r="C53" s="149" t="s">
        <v>269</v>
      </c>
      <c r="D53" s="149">
        <f t="shared" si="2"/>
        <v>301.05</v>
      </c>
      <c r="E53" s="149">
        <v>301.05</v>
      </c>
    </row>
    <row r="54" spans="1:5" s="142" customFormat="1" x14ac:dyDescent="0.25">
      <c r="A54" s="62" t="s">
        <v>69</v>
      </c>
      <c r="B54" s="149">
        <v>34</v>
      </c>
      <c r="C54" s="149" t="s">
        <v>20</v>
      </c>
      <c r="D54" s="149">
        <f t="shared" si="2"/>
        <v>300.81705882352941</v>
      </c>
      <c r="E54" s="149">
        <v>10227.780000000001</v>
      </c>
    </row>
    <row r="55" spans="1:5" s="142" customFormat="1" ht="28.5" x14ac:dyDescent="0.25">
      <c r="A55" s="152" t="s">
        <v>225</v>
      </c>
      <c r="B55" s="148"/>
      <c r="C55" s="148"/>
      <c r="D55" s="149"/>
      <c r="E55" s="148"/>
    </row>
    <row r="56" spans="1:5" s="142" customFormat="1" x14ac:dyDescent="0.25">
      <c r="A56" s="62" t="s">
        <v>270</v>
      </c>
      <c r="B56" s="149">
        <v>5.0000000000000001E-3</v>
      </c>
      <c r="C56" s="149" t="s">
        <v>89</v>
      </c>
      <c r="D56" s="149">
        <f t="shared" si="2"/>
        <v>32600</v>
      </c>
      <c r="E56" s="149">
        <v>163</v>
      </c>
    </row>
    <row r="57" spans="1:5" s="142" customFormat="1" ht="30" x14ac:dyDescent="0.25">
      <c r="A57" s="62" t="s">
        <v>259</v>
      </c>
      <c r="B57" s="149" t="s">
        <v>23</v>
      </c>
      <c r="C57" s="149" t="s">
        <v>16</v>
      </c>
      <c r="D57" s="149">
        <f>E57</f>
        <v>2282.3000000000002</v>
      </c>
      <c r="E57" s="149">
        <v>2282.3000000000002</v>
      </c>
    </row>
    <row r="58" spans="1:5" s="142" customFormat="1" x14ac:dyDescent="0.25">
      <c r="A58" s="62" t="s">
        <v>271</v>
      </c>
      <c r="B58" s="149">
        <v>0.01</v>
      </c>
      <c r="C58" s="149" t="s">
        <v>17</v>
      </c>
      <c r="D58" s="149">
        <f t="shared" si="2"/>
        <v>52973</v>
      </c>
      <c r="E58" s="149">
        <v>529.73</v>
      </c>
    </row>
    <row r="59" spans="1:5" s="142" customFormat="1" x14ac:dyDescent="0.25">
      <c r="A59" s="62" t="s">
        <v>272</v>
      </c>
      <c r="B59" s="149">
        <v>0.1</v>
      </c>
      <c r="C59" s="149" t="s">
        <v>273</v>
      </c>
      <c r="D59" s="149">
        <f t="shared" si="2"/>
        <v>2349.3999999999996</v>
      </c>
      <c r="E59" s="149">
        <v>234.94</v>
      </c>
    </row>
    <row r="60" spans="1:5" s="142" customFormat="1" ht="30" x14ac:dyDescent="0.25">
      <c r="A60" s="62" t="s">
        <v>70</v>
      </c>
      <c r="B60" s="149">
        <v>1.06</v>
      </c>
      <c r="C60" s="149" t="s">
        <v>16</v>
      </c>
      <c r="D60" s="149">
        <f t="shared" si="2"/>
        <v>2025.3679245283017</v>
      </c>
      <c r="E60" s="149">
        <v>2146.89</v>
      </c>
    </row>
    <row r="61" spans="1:5" s="142" customFormat="1" ht="30" x14ac:dyDescent="0.25">
      <c r="A61" s="62" t="s">
        <v>180</v>
      </c>
      <c r="B61" s="149">
        <v>1.069</v>
      </c>
      <c r="C61" s="149" t="s">
        <v>16</v>
      </c>
      <c r="D61" s="149">
        <f t="shared" si="2"/>
        <v>2007.9981290926103</v>
      </c>
      <c r="E61" s="149">
        <v>2146.5500000000002</v>
      </c>
    </row>
    <row r="62" spans="1:5" s="142" customFormat="1" x14ac:dyDescent="0.25">
      <c r="A62" s="62" t="s">
        <v>274</v>
      </c>
      <c r="B62" s="149">
        <v>9.6000000000000002E-2</v>
      </c>
      <c r="C62" s="149" t="s">
        <v>97</v>
      </c>
      <c r="D62" s="149">
        <f t="shared" si="2"/>
        <v>695.72916666666674</v>
      </c>
      <c r="E62" s="149">
        <v>66.790000000000006</v>
      </c>
    </row>
    <row r="63" spans="1:5" s="142" customFormat="1" ht="30" x14ac:dyDescent="0.25">
      <c r="A63" s="62" t="s">
        <v>275</v>
      </c>
      <c r="B63" s="149">
        <v>100</v>
      </c>
      <c r="C63" s="149" t="s">
        <v>82</v>
      </c>
      <c r="D63" s="149">
        <f t="shared" si="2"/>
        <v>58.173199999999994</v>
      </c>
      <c r="E63" s="149">
        <v>5817.32</v>
      </c>
    </row>
    <row r="64" spans="1:5" s="142" customFormat="1" x14ac:dyDescent="0.25">
      <c r="A64" s="62" t="s">
        <v>183</v>
      </c>
      <c r="B64" s="149" t="s">
        <v>24</v>
      </c>
      <c r="C64" s="149" t="s">
        <v>16</v>
      </c>
      <c r="D64" s="149">
        <f>E64</f>
        <v>3000.44</v>
      </c>
      <c r="E64" s="149">
        <v>3000.44</v>
      </c>
    </row>
    <row r="65" spans="1:5" s="142" customFormat="1" ht="30" x14ac:dyDescent="0.25">
      <c r="A65" s="62" t="s">
        <v>234</v>
      </c>
      <c r="B65" s="149">
        <v>0.02</v>
      </c>
      <c r="C65" s="149" t="s">
        <v>17</v>
      </c>
      <c r="D65" s="149">
        <f t="shared" si="2"/>
        <v>52504.999999999993</v>
      </c>
      <c r="E65" s="149">
        <v>1050.0999999999999</v>
      </c>
    </row>
    <row r="66" spans="1:5" s="142" customFormat="1" ht="28.5" x14ac:dyDescent="0.25">
      <c r="A66" s="152" t="s">
        <v>40</v>
      </c>
      <c r="B66" s="148"/>
      <c r="C66" s="148"/>
      <c r="D66" s="148"/>
      <c r="E66" s="148"/>
    </row>
    <row r="67" spans="1:5" s="142" customFormat="1" ht="30" x14ac:dyDescent="0.25">
      <c r="A67" s="62" t="s">
        <v>58</v>
      </c>
      <c r="B67" s="149" t="s">
        <v>194</v>
      </c>
      <c r="C67" s="149" t="s">
        <v>11</v>
      </c>
      <c r="D67" s="149">
        <f>E67</f>
        <v>4364.3100000000004</v>
      </c>
      <c r="E67" s="149">
        <v>4364.3100000000004</v>
      </c>
    </row>
    <row r="68" spans="1:5" s="142" customFormat="1" x14ac:dyDescent="0.25">
      <c r="A68" s="152" t="s">
        <v>276</v>
      </c>
      <c r="B68" s="148"/>
      <c r="C68" s="148"/>
      <c r="D68" s="149"/>
      <c r="E68" s="148"/>
    </row>
    <row r="69" spans="1:5" s="142" customFormat="1" x14ac:dyDescent="0.25">
      <c r="A69" s="62" t="s">
        <v>277</v>
      </c>
      <c r="B69" s="149" t="s">
        <v>194</v>
      </c>
      <c r="C69" s="149" t="s">
        <v>11</v>
      </c>
      <c r="D69" s="149">
        <f t="shared" ref="D69:D74" si="3">E69</f>
        <v>9000</v>
      </c>
      <c r="E69" s="149">
        <v>9000</v>
      </c>
    </row>
    <row r="70" spans="1:5" s="142" customFormat="1" ht="28.5" x14ac:dyDescent="0.25">
      <c r="A70" s="152" t="s">
        <v>278</v>
      </c>
      <c r="B70" s="148"/>
      <c r="C70" s="148"/>
      <c r="D70" s="149"/>
      <c r="E70" s="148"/>
    </row>
    <row r="71" spans="1:5" s="142" customFormat="1" x14ac:dyDescent="0.25">
      <c r="A71" s="62" t="s">
        <v>84</v>
      </c>
      <c r="B71" s="149" t="s">
        <v>23</v>
      </c>
      <c r="C71" s="149" t="s">
        <v>11</v>
      </c>
      <c r="D71" s="149">
        <f t="shared" si="3"/>
        <v>3027.48</v>
      </c>
      <c r="E71" s="149">
        <v>3027.48</v>
      </c>
    </row>
    <row r="72" spans="1:5" s="142" customFormat="1" ht="30" x14ac:dyDescent="0.25">
      <c r="A72" s="62" t="s">
        <v>279</v>
      </c>
      <c r="B72" s="149" t="s">
        <v>23</v>
      </c>
      <c r="C72" s="149" t="s">
        <v>11</v>
      </c>
      <c r="D72" s="149">
        <f t="shared" si="3"/>
        <v>326.70999999999998</v>
      </c>
      <c r="E72" s="149">
        <v>326.70999999999998</v>
      </c>
    </row>
    <row r="73" spans="1:5" s="142" customFormat="1" x14ac:dyDescent="0.25">
      <c r="A73" s="152" t="s">
        <v>280</v>
      </c>
      <c r="B73" s="148"/>
      <c r="C73" s="148"/>
      <c r="D73" s="149"/>
      <c r="E73" s="148"/>
    </row>
    <row r="74" spans="1:5" s="142" customFormat="1" x14ac:dyDescent="0.25">
      <c r="A74" s="62" t="s">
        <v>281</v>
      </c>
      <c r="B74" s="149" t="s">
        <v>24</v>
      </c>
      <c r="C74" s="149" t="s">
        <v>13</v>
      </c>
      <c r="D74" s="149">
        <f t="shared" si="3"/>
        <v>3041.38</v>
      </c>
      <c r="E74" s="149">
        <v>3041.38</v>
      </c>
    </row>
    <row r="75" spans="1:5" s="28" customFormat="1" x14ac:dyDescent="0.25">
      <c r="A75" s="36" t="s">
        <v>10</v>
      </c>
      <c r="B75" s="52"/>
      <c r="C75" s="52"/>
      <c r="D75" s="52"/>
      <c r="E75" s="53"/>
    </row>
    <row r="76" spans="1:5" s="28" customFormat="1" x14ac:dyDescent="0.25">
      <c r="A76" s="37" t="s">
        <v>75</v>
      </c>
      <c r="B76" s="54" t="s">
        <v>22</v>
      </c>
      <c r="C76" s="54" t="s">
        <v>11</v>
      </c>
      <c r="D76" s="54">
        <f>E76</f>
        <v>16078.769000000004</v>
      </c>
      <c r="E76" s="55">
        <f>SUM(E17:E74)*10%</f>
        <v>16078.769000000004</v>
      </c>
    </row>
    <row r="77" spans="1:5" s="142" customFormat="1" x14ac:dyDescent="0.25">
      <c r="A77" s="150" t="s">
        <v>26</v>
      </c>
      <c r="B77" s="149"/>
      <c r="C77" s="149"/>
      <c r="D77" s="149"/>
      <c r="E77" s="151">
        <f>SUM(E17:E76)</f>
        <v>176866.45900000003</v>
      </c>
    </row>
    <row r="78" spans="1:5" s="142" customFormat="1" ht="9" customHeight="1" x14ac:dyDescent="0.25">
      <c r="A78" s="222"/>
      <c r="B78" s="222"/>
      <c r="C78" s="222"/>
      <c r="D78" s="222"/>
      <c r="E78" s="222"/>
    </row>
    <row r="79" spans="1:5" s="142" customFormat="1" hidden="1" x14ac:dyDescent="0.25">
      <c r="A79" s="222"/>
      <c r="B79" s="222"/>
      <c r="C79" s="222"/>
      <c r="D79" s="222"/>
      <c r="E79" s="222"/>
    </row>
    <row r="80" spans="1:5" s="142" customFormat="1" ht="32.25" customHeight="1" x14ac:dyDescent="0.25">
      <c r="A80" s="223" t="s">
        <v>283</v>
      </c>
      <c r="B80" s="223"/>
      <c r="C80" s="223"/>
      <c r="D80" s="223"/>
      <c r="E80" s="223"/>
    </row>
    <row r="81" spans="1:5" s="142" customFormat="1" ht="18" customHeight="1" x14ac:dyDescent="0.25">
      <c r="A81" s="223" t="s">
        <v>235</v>
      </c>
      <c r="B81" s="223"/>
      <c r="C81" s="223"/>
      <c r="D81" s="223"/>
      <c r="E81" s="223"/>
    </row>
    <row r="82" spans="1:5" s="142" customFormat="1" ht="18" customHeight="1" x14ac:dyDescent="0.25">
      <c r="A82" s="223" t="s">
        <v>236</v>
      </c>
      <c r="B82" s="223"/>
      <c r="C82" s="223"/>
      <c r="D82" s="223"/>
      <c r="E82" s="223"/>
    </row>
    <row r="83" spans="1:5" s="142" customFormat="1" ht="30.75" customHeight="1" x14ac:dyDescent="0.25">
      <c r="A83" s="223" t="s">
        <v>237</v>
      </c>
      <c r="B83" s="223"/>
      <c r="C83" s="223"/>
      <c r="D83" s="223"/>
      <c r="E83" s="223"/>
    </row>
    <row r="84" spans="1:5" s="142" customFormat="1" ht="6" customHeight="1" x14ac:dyDescent="0.25">
      <c r="A84" s="222"/>
      <c r="B84" s="222"/>
      <c r="C84" s="222"/>
      <c r="D84" s="222"/>
      <c r="E84" s="222"/>
    </row>
    <row r="85" spans="1:5" s="142" customFormat="1" ht="24.75" hidden="1" customHeight="1" x14ac:dyDescent="0.25">
      <c r="B85" s="223"/>
      <c r="C85" s="223"/>
      <c r="D85" s="223"/>
      <c r="E85" s="223"/>
    </row>
    <row r="86" spans="1:5" s="142" customFormat="1" ht="18.75" customHeight="1" x14ac:dyDescent="0.25">
      <c r="A86" s="222" t="s">
        <v>238</v>
      </c>
      <c r="B86" s="222"/>
      <c r="C86" s="222"/>
      <c r="D86" s="222"/>
      <c r="E86" s="222"/>
    </row>
    <row r="87" spans="1:5" s="142" customFormat="1" ht="15.75" customHeight="1" x14ac:dyDescent="0.25">
      <c r="A87" s="222" t="s">
        <v>284</v>
      </c>
      <c r="B87" s="222"/>
      <c r="C87" s="222"/>
      <c r="D87" s="222"/>
      <c r="E87" s="222"/>
    </row>
    <row r="88" spans="1:5" s="142" customFormat="1" ht="10.5" customHeight="1" x14ac:dyDescent="0.25">
      <c r="B88" s="222"/>
      <c r="C88" s="222"/>
      <c r="D88" s="222" t="s">
        <v>28</v>
      </c>
      <c r="E88" s="222"/>
    </row>
    <row r="89" spans="1:5" s="142" customFormat="1" x14ac:dyDescent="0.25">
      <c r="A89" s="222"/>
      <c r="B89" s="222"/>
      <c r="C89" s="222"/>
      <c r="D89" s="222"/>
      <c r="E89" s="222"/>
    </row>
    <row r="90" spans="1:5" s="142" customFormat="1" x14ac:dyDescent="0.25">
      <c r="A90" s="222" t="s">
        <v>282</v>
      </c>
      <c r="B90" s="222"/>
      <c r="C90" s="222"/>
      <c r="D90" s="222"/>
      <c r="E90" s="222"/>
    </row>
    <row r="91" spans="1:5" s="142" customFormat="1" ht="10.5" customHeight="1" x14ac:dyDescent="0.25">
      <c r="B91" s="222"/>
      <c r="C91" s="222"/>
      <c r="D91" s="222" t="s">
        <v>28</v>
      </c>
      <c r="E91" s="222"/>
    </row>
    <row r="92" spans="1:5" s="142" customFormat="1" ht="11.25" customHeight="1" x14ac:dyDescent="0.25">
      <c r="A92" s="222"/>
      <c r="B92" s="222"/>
      <c r="C92" s="222"/>
      <c r="D92" s="222"/>
      <c r="E92" s="222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B85:E85"/>
    <mergeCell ref="A78:E78"/>
    <mergeCell ref="A79:E79"/>
    <mergeCell ref="A10:E10"/>
    <mergeCell ref="A11:E11"/>
    <mergeCell ref="A12:E12"/>
    <mergeCell ref="A13:E13"/>
    <mergeCell ref="A14:E14"/>
    <mergeCell ref="A80:E80"/>
    <mergeCell ref="A81:E81"/>
    <mergeCell ref="A82:E82"/>
    <mergeCell ref="A83:E83"/>
    <mergeCell ref="A84:E84"/>
    <mergeCell ref="B91:C91"/>
    <mergeCell ref="D91:E91"/>
    <mergeCell ref="A92:E92"/>
    <mergeCell ref="A86:E86"/>
    <mergeCell ref="A87:E87"/>
    <mergeCell ref="B88:C88"/>
    <mergeCell ref="D88:E88"/>
    <mergeCell ref="A89:E89"/>
    <mergeCell ref="A90:E90"/>
  </mergeCells>
  <pageMargins left="0.11811023622047245" right="0" top="0.15748031496062992" bottom="0" header="0.31496062992125984" footer="0.31496062992125984"/>
  <pageSetup paperSize="9" scale="85" orientation="portrait" r:id="rId1"/>
  <rowBreaks count="2" manualBreakCount="2">
    <brk id="44" max="4" man="1"/>
    <brk id="91" max="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view="pageBreakPreview" zoomScale="60" zoomScaleNormal="100" workbookViewId="0">
      <selection activeCell="Q19" sqref="Q19"/>
    </sheetView>
  </sheetViews>
  <sheetFormatPr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16384" width="9.140625" style="96"/>
  </cols>
  <sheetData>
    <row r="1" spans="1:19" s="67" customFormat="1" ht="35.25" customHeight="1" x14ac:dyDescent="0.3">
      <c r="A1" s="196" t="s">
        <v>285</v>
      </c>
      <c r="B1" s="196"/>
      <c r="C1" s="196"/>
      <c r="D1" s="196"/>
      <c r="E1" s="196"/>
      <c r="F1" s="196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286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197" t="s">
        <v>135</v>
      </c>
      <c r="B5" s="197"/>
      <c r="C5" s="197"/>
      <c r="D5" s="197"/>
      <c r="E5" s="197"/>
      <c r="F5" s="197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6" t="s">
        <v>136</v>
      </c>
      <c r="B6" s="106">
        <v>3</v>
      </c>
      <c r="C6" s="106" t="s">
        <v>137</v>
      </c>
      <c r="D6" s="138">
        <v>1361.3</v>
      </c>
      <c r="E6" s="106" t="s">
        <v>138</v>
      </c>
      <c r="F6" s="108">
        <v>847.3</v>
      </c>
      <c r="G6" s="72"/>
      <c r="H6" s="74"/>
      <c r="I6" s="75"/>
      <c r="J6" s="76"/>
      <c r="K6" s="144"/>
      <c r="L6" s="78"/>
      <c r="M6" s="78"/>
      <c r="N6" s="78"/>
      <c r="O6" s="78"/>
      <c r="P6" s="79"/>
      <c r="Q6" s="198"/>
      <c r="R6" s="199"/>
      <c r="S6" s="80"/>
    </row>
    <row r="7" spans="1:19" s="83" customFormat="1" ht="32.25" customHeight="1" x14ac:dyDescent="0.25">
      <c r="A7" s="106" t="s">
        <v>139</v>
      </c>
      <c r="B7" s="106">
        <v>2</v>
      </c>
      <c r="C7" s="106" t="s">
        <v>140</v>
      </c>
      <c r="D7" s="138">
        <v>0</v>
      </c>
      <c r="E7" s="106" t="s">
        <v>141</v>
      </c>
      <c r="F7" s="108">
        <v>564.9</v>
      </c>
      <c r="G7" s="72"/>
      <c r="H7" s="74"/>
      <c r="I7" s="75"/>
      <c r="J7" s="76"/>
      <c r="K7" s="144"/>
      <c r="L7" s="78"/>
      <c r="M7" s="78"/>
      <c r="N7" s="78"/>
      <c r="O7" s="78"/>
      <c r="P7" s="79"/>
      <c r="Q7" s="198"/>
      <c r="R7" s="200"/>
      <c r="S7" s="82"/>
    </row>
    <row r="8" spans="1:19" s="83" customFormat="1" ht="46.5" customHeight="1" x14ac:dyDescent="0.25">
      <c r="A8" s="106" t="s">
        <v>142</v>
      </c>
      <c r="B8" s="106">
        <v>24</v>
      </c>
      <c r="C8" s="106" t="s">
        <v>143</v>
      </c>
      <c r="D8" s="108">
        <v>140.80000000000001</v>
      </c>
      <c r="E8" s="106" t="s">
        <v>144</v>
      </c>
      <c r="F8" s="108">
        <v>363.4</v>
      </c>
      <c r="G8" s="72"/>
      <c r="H8" s="74"/>
      <c r="I8" s="75"/>
      <c r="J8" s="76"/>
      <c r="K8" s="144"/>
      <c r="L8" s="78"/>
      <c r="M8" s="78"/>
      <c r="N8" s="78"/>
      <c r="O8" s="78"/>
      <c r="P8" s="79"/>
      <c r="Q8" s="198"/>
      <c r="R8" s="199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144"/>
      <c r="L9" s="78"/>
      <c r="M9" s="78"/>
      <c r="N9" s="78"/>
      <c r="O9" s="78"/>
      <c r="P9" s="72"/>
      <c r="Q9" s="144"/>
      <c r="R9" s="145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146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193" t="s">
        <v>145</v>
      </c>
      <c r="B11" s="194"/>
      <c r="C11" s="194"/>
      <c r="D11" s="194"/>
      <c r="E11" s="195"/>
      <c r="F11" s="90" t="s">
        <v>146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201" t="s">
        <v>148</v>
      </c>
      <c r="B12" s="202"/>
      <c r="C12" s="202"/>
      <c r="D12" s="202"/>
      <c r="E12" s="203"/>
      <c r="F12" s="112">
        <v>-72545.595000000001</v>
      </c>
      <c r="G12" s="176"/>
    </row>
    <row r="13" spans="1:19" s="114" customFormat="1" ht="30" customHeight="1" x14ac:dyDescent="0.25">
      <c r="A13" s="201" t="s">
        <v>149</v>
      </c>
      <c r="B13" s="202"/>
      <c r="C13" s="202"/>
      <c r="D13" s="202"/>
      <c r="E13" s="203"/>
      <c r="F13" s="112">
        <v>206837.28000000003</v>
      </c>
    </row>
    <row r="14" spans="1:19" s="114" customFormat="1" ht="30" customHeight="1" x14ac:dyDescent="0.25">
      <c r="A14" s="201" t="s">
        <v>150</v>
      </c>
      <c r="B14" s="202"/>
      <c r="C14" s="202"/>
      <c r="D14" s="202"/>
      <c r="E14" s="203"/>
      <c r="F14" s="115">
        <f>SUM(F15:F17)</f>
        <v>169822.29</v>
      </c>
    </row>
    <row r="15" spans="1:19" s="89" customFormat="1" ht="28.5" customHeight="1" x14ac:dyDescent="0.25">
      <c r="A15" s="207" t="s">
        <v>151</v>
      </c>
      <c r="B15" s="208"/>
      <c r="C15" s="208"/>
      <c r="D15" s="208"/>
      <c r="E15" s="209"/>
      <c r="F15" s="92">
        <v>169822.29</v>
      </c>
    </row>
    <row r="16" spans="1:19" s="89" customFormat="1" ht="24.75" hidden="1" customHeight="1" x14ac:dyDescent="0.25">
      <c r="A16" s="207" t="s">
        <v>152</v>
      </c>
      <c r="B16" s="208"/>
      <c r="C16" s="208"/>
      <c r="D16" s="208"/>
      <c r="E16" s="209"/>
      <c r="F16" s="92"/>
    </row>
    <row r="17" spans="1:19" s="89" customFormat="1" ht="30" hidden="1" customHeight="1" x14ac:dyDescent="0.25">
      <c r="A17" s="207" t="s">
        <v>153</v>
      </c>
      <c r="B17" s="208"/>
      <c r="C17" s="208"/>
      <c r="D17" s="208"/>
      <c r="E17" s="209"/>
      <c r="F17" s="92"/>
    </row>
    <row r="18" spans="1:19" s="114" customFormat="1" ht="30" customHeight="1" x14ac:dyDescent="0.25">
      <c r="A18" s="201" t="s">
        <v>154</v>
      </c>
      <c r="B18" s="202"/>
      <c r="C18" s="202"/>
      <c r="D18" s="202"/>
      <c r="E18" s="203"/>
      <c r="F18" s="115">
        <f>SUM(F19:F21)</f>
        <v>185241.9</v>
      </c>
    </row>
    <row r="19" spans="1:19" s="89" customFormat="1" ht="28.5" customHeight="1" x14ac:dyDescent="0.25">
      <c r="A19" s="207" t="s">
        <v>151</v>
      </c>
      <c r="B19" s="208"/>
      <c r="C19" s="208"/>
      <c r="D19" s="208"/>
      <c r="E19" s="209"/>
      <c r="F19" s="92">
        <v>185241.9</v>
      </c>
    </row>
    <row r="20" spans="1:19" s="89" customFormat="1" ht="30" hidden="1" customHeight="1" x14ac:dyDescent="0.25">
      <c r="A20" s="207" t="s">
        <v>152</v>
      </c>
      <c r="B20" s="208"/>
      <c r="C20" s="208"/>
      <c r="D20" s="208"/>
      <c r="E20" s="209"/>
      <c r="F20" s="92"/>
    </row>
    <row r="21" spans="1:19" s="93" customFormat="1" ht="30" hidden="1" customHeight="1" x14ac:dyDescent="0.2">
      <c r="A21" s="216" t="s">
        <v>243</v>
      </c>
      <c r="B21" s="217"/>
      <c r="C21" s="217"/>
      <c r="D21" s="217"/>
      <c r="E21" s="218"/>
      <c r="F21" s="92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201" t="s">
        <v>155</v>
      </c>
      <c r="B22" s="202"/>
      <c r="C22" s="202"/>
      <c r="D22" s="202"/>
      <c r="E22" s="203"/>
      <c r="F22" s="115">
        <f>F12+F18</f>
        <v>112696.30499999999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01" t="s">
        <v>156</v>
      </c>
      <c r="B23" s="202"/>
      <c r="C23" s="202"/>
      <c r="D23" s="202"/>
      <c r="E23" s="203"/>
      <c r="F23" s="115">
        <f>акт21!E94</f>
        <v>178930.40000000002</v>
      </c>
      <c r="G23" s="177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01" t="s">
        <v>249</v>
      </c>
      <c r="B24" s="202"/>
      <c r="C24" s="202"/>
      <c r="D24" s="202"/>
      <c r="E24" s="203"/>
      <c r="F24" s="115">
        <f>F22-F23</f>
        <v>-66234.09500000003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01" t="s">
        <v>158</v>
      </c>
      <c r="B25" s="202"/>
      <c r="C25" s="202"/>
      <c r="D25" s="202"/>
      <c r="E25" s="203"/>
      <c r="F25" s="112">
        <f>F13+F14-F18+F21</f>
        <v>191417.67000000007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64.5" customHeight="1" x14ac:dyDescent="0.2">
      <c r="A27" s="210" t="s">
        <v>159</v>
      </c>
      <c r="B27" s="210"/>
      <c r="C27" s="210"/>
      <c r="D27" s="210"/>
    </row>
    <row r="28" spans="1:19" s="67" customFormat="1" ht="21.75" hidden="1" customHeight="1" x14ac:dyDescent="0.25">
      <c r="A28" s="211" t="s">
        <v>325</v>
      </c>
      <c r="B28" s="211"/>
      <c r="C28" s="211"/>
      <c r="D28" s="211"/>
    </row>
    <row r="29" spans="1:19" s="67" customFormat="1" ht="22.5" customHeight="1" x14ac:dyDescent="0.25">
      <c r="A29" s="210" t="s">
        <v>45</v>
      </c>
      <c r="B29" s="210"/>
      <c r="C29" s="210"/>
      <c r="D29" s="210"/>
    </row>
    <row r="30" spans="1:19" s="67" customFormat="1" ht="22.5" customHeight="1" x14ac:dyDescent="0.25">
      <c r="A30" s="210" t="s">
        <v>46</v>
      </c>
      <c r="B30" s="210"/>
      <c r="C30" s="210"/>
      <c r="D30" s="6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6"/>
  <sheetViews>
    <sheetView topLeftCell="B72" workbookViewId="0">
      <selection activeCell="G90" sqref="G90"/>
    </sheetView>
  </sheetViews>
  <sheetFormatPr defaultColWidth="8.140625" defaultRowHeight="15" x14ac:dyDescent="0.25"/>
  <cols>
    <col min="1" max="1" width="63.42578125" style="147" customWidth="1"/>
    <col min="2" max="5" width="16" style="147" customWidth="1"/>
    <col min="6" max="7" width="9.42578125" style="147" bestFit="1" customWidth="1"/>
    <col min="8" max="255" width="8.140625" style="147"/>
    <col min="256" max="256" width="8.7109375" style="147" customWidth="1"/>
    <col min="257" max="257" width="31.5703125" style="147" customWidth="1"/>
    <col min="258" max="258" width="13.85546875" style="147" customWidth="1"/>
    <col min="259" max="259" width="19.140625" style="147" customWidth="1"/>
    <col min="260" max="260" width="17.5703125" style="147" customWidth="1"/>
    <col min="261" max="261" width="14.7109375" style="147" customWidth="1"/>
    <col min="262" max="511" width="8.140625" style="147"/>
    <col min="512" max="512" width="8.7109375" style="147" customWidth="1"/>
    <col min="513" max="513" width="31.5703125" style="147" customWidth="1"/>
    <col min="514" max="514" width="13.85546875" style="147" customWidth="1"/>
    <col min="515" max="515" width="19.140625" style="147" customWidth="1"/>
    <col min="516" max="516" width="17.5703125" style="147" customWidth="1"/>
    <col min="517" max="517" width="14.7109375" style="147" customWidth="1"/>
    <col min="518" max="767" width="8.140625" style="147"/>
    <col min="768" max="768" width="8.7109375" style="147" customWidth="1"/>
    <col min="769" max="769" width="31.5703125" style="147" customWidth="1"/>
    <col min="770" max="770" width="13.85546875" style="147" customWidth="1"/>
    <col min="771" max="771" width="19.140625" style="147" customWidth="1"/>
    <col min="772" max="772" width="17.5703125" style="147" customWidth="1"/>
    <col min="773" max="773" width="14.7109375" style="147" customWidth="1"/>
    <col min="774" max="1023" width="8.140625" style="147"/>
    <col min="1024" max="1024" width="8.7109375" style="147" customWidth="1"/>
    <col min="1025" max="1025" width="31.5703125" style="147" customWidth="1"/>
    <col min="1026" max="1026" width="13.85546875" style="147" customWidth="1"/>
    <col min="1027" max="1027" width="19.140625" style="147" customWidth="1"/>
    <col min="1028" max="1028" width="17.5703125" style="147" customWidth="1"/>
    <col min="1029" max="1029" width="14.7109375" style="147" customWidth="1"/>
    <col min="1030" max="1279" width="8.140625" style="147"/>
    <col min="1280" max="1280" width="8.7109375" style="147" customWidth="1"/>
    <col min="1281" max="1281" width="31.5703125" style="147" customWidth="1"/>
    <col min="1282" max="1282" width="13.85546875" style="147" customWidth="1"/>
    <col min="1283" max="1283" width="19.140625" style="147" customWidth="1"/>
    <col min="1284" max="1284" width="17.5703125" style="147" customWidth="1"/>
    <col min="1285" max="1285" width="14.7109375" style="147" customWidth="1"/>
    <col min="1286" max="1535" width="8.140625" style="147"/>
    <col min="1536" max="1536" width="8.7109375" style="147" customWidth="1"/>
    <col min="1537" max="1537" width="31.5703125" style="147" customWidth="1"/>
    <col min="1538" max="1538" width="13.85546875" style="147" customWidth="1"/>
    <col min="1539" max="1539" width="19.140625" style="147" customWidth="1"/>
    <col min="1540" max="1540" width="17.5703125" style="147" customWidth="1"/>
    <col min="1541" max="1541" width="14.7109375" style="147" customWidth="1"/>
    <col min="1542" max="1791" width="8.140625" style="147"/>
    <col min="1792" max="1792" width="8.7109375" style="147" customWidth="1"/>
    <col min="1793" max="1793" width="31.5703125" style="147" customWidth="1"/>
    <col min="1794" max="1794" width="13.85546875" style="147" customWidth="1"/>
    <col min="1795" max="1795" width="19.140625" style="147" customWidth="1"/>
    <col min="1796" max="1796" width="17.5703125" style="147" customWidth="1"/>
    <col min="1797" max="1797" width="14.7109375" style="147" customWidth="1"/>
    <col min="1798" max="2047" width="8.140625" style="147"/>
    <col min="2048" max="2048" width="8.7109375" style="147" customWidth="1"/>
    <col min="2049" max="2049" width="31.5703125" style="147" customWidth="1"/>
    <col min="2050" max="2050" width="13.85546875" style="147" customWidth="1"/>
    <col min="2051" max="2051" width="19.140625" style="147" customWidth="1"/>
    <col min="2052" max="2052" width="17.5703125" style="147" customWidth="1"/>
    <col min="2053" max="2053" width="14.7109375" style="147" customWidth="1"/>
    <col min="2054" max="2303" width="8.140625" style="147"/>
    <col min="2304" max="2304" width="8.7109375" style="147" customWidth="1"/>
    <col min="2305" max="2305" width="31.5703125" style="147" customWidth="1"/>
    <col min="2306" max="2306" width="13.85546875" style="147" customWidth="1"/>
    <col min="2307" max="2307" width="19.140625" style="147" customWidth="1"/>
    <col min="2308" max="2308" width="17.5703125" style="147" customWidth="1"/>
    <col min="2309" max="2309" width="14.7109375" style="147" customWidth="1"/>
    <col min="2310" max="2559" width="8.140625" style="147"/>
    <col min="2560" max="2560" width="8.7109375" style="147" customWidth="1"/>
    <col min="2561" max="2561" width="31.5703125" style="147" customWidth="1"/>
    <col min="2562" max="2562" width="13.85546875" style="147" customWidth="1"/>
    <col min="2563" max="2563" width="19.140625" style="147" customWidth="1"/>
    <col min="2564" max="2564" width="17.5703125" style="147" customWidth="1"/>
    <col min="2565" max="2565" width="14.7109375" style="147" customWidth="1"/>
    <col min="2566" max="2815" width="8.140625" style="147"/>
    <col min="2816" max="2816" width="8.7109375" style="147" customWidth="1"/>
    <col min="2817" max="2817" width="31.5703125" style="147" customWidth="1"/>
    <col min="2818" max="2818" width="13.85546875" style="147" customWidth="1"/>
    <col min="2819" max="2819" width="19.140625" style="147" customWidth="1"/>
    <col min="2820" max="2820" width="17.5703125" style="147" customWidth="1"/>
    <col min="2821" max="2821" width="14.7109375" style="147" customWidth="1"/>
    <col min="2822" max="3071" width="8.140625" style="147"/>
    <col min="3072" max="3072" width="8.7109375" style="147" customWidth="1"/>
    <col min="3073" max="3073" width="31.5703125" style="147" customWidth="1"/>
    <col min="3074" max="3074" width="13.85546875" style="147" customWidth="1"/>
    <col min="3075" max="3075" width="19.140625" style="147" customWidth="1"/>
    <col min="3076" max="3076" width="17.5703125" style="147" customWidth="1"/>
    <col min="3077" max="3077" width="14.7109375" style="147" customWidth="1"/>
    <col min="3078" max="3327" width="8.140625" style="147"/>
    <col min="3328" max="3328" width="8.7109375" style="147" customWidth="1"/>
    <col min="3329" max="3329" width="31.5703125" style="147" customWidth="1"/>
    <col min="3330" max="3330" width="13.85546875" style="147" customWidth="1"/>
    <col min="3331" max="3331" width="19.140625" style="147" customWidth="1"/>
    <col min="3332" max="3332" width="17.5703125" style="147" customWidth="1"/>
    <col min="3333" max="3333" width="14.7109375" style="147" customWidth="1"/>
    <col min="3334" max="3583" width="8.140625" style="147"/>
    <col min="3584" max="3584" width="8.7109375" style="147" customWidth="1"/>
    <col min="3585" max="3585" width="31.5703125" style="147" customWidth="1"/>
    <col min="3586" max="3586" width="13.85546875" style="147" customWidth="1"/>
    <col min="3587" max="3587" width="19.140625" style="147" customWidth="1"/>
    <col min="3588" max="3588" width="17.5703125" style="147" customWidth="1"/>
    <col min="3589" max="3589" width="14.7109375" style="147" customWidth="1"/>
    <col min="3590" max="3839" width="8.140625" style="147"/>
    <col min="3840" max="3840" width="8.7109375" style="147" customWidth="1"/>
    <col min="3841" max="3841" width="31.5703125" style="147" customWidth="1"/>
    <col min="3842" max="3842" width="13.85546875" style="147" customWidth="1"/>
    <col min="3843" max="3843" width="19.140625" style="147" customWidth="1"/>
    <col min="3844" max="3844" width="17.5703125" style="147" customWidth="1"/>
    <col min="3845" max="3845" width="14.7109375" style="147" customWidth="1"/>
    <col min="3846" max="4095" width="8.140625" style="147"/>
    <col min="4096" max="4096" width="8.7109375" style="147" customWidth="1"/>
    <col min="4097" max="4097" width="31.5703125" style="147" customWidth="1"/>
    <col min="4098" max="4098" width="13.85546875" style="147" customWidth="1"/>
    <col min="4099" max="4099" width="19.140625" style="147" customWidth="1"/>
    <col min="4100" max="4100" width="17.5703125" style="147" customWidth="1"/>
    <col min="4101" max="4101" width="14.7109375" style="147" customWidth="1"/>
    <col min="4102" max="4351" width="8.140625" style="147"/>
    <col min="4352" max="4352" width="8.7109375" style="147" customWidth="1"/>
    <col min="4353" max="4353" width="31.5703125" style="147" customWidth="1"/>
    <col min="4354" max="4354" width="13.85546875" style="147" customWidth="1"/>
    <col min="4355" max="4355" width="19.140625" style="147" customWidth="1"/>
    <col min="4356" max="4356" width="17.5703125" style="147" customWidth="1"/>
    <col min="4357" max="4357" width="14.7109375" style="147" customWidth="1"/>
    <col min="4358" max="4607" width="8.140625" style="147"/>
    <col min="4608" max="4608" width="8.7109375" style="147" customWidth="1"/>
    <col min="4609" max="4609" width="31.5703125" style="147" customWidth="1"/>
    <col min="4610" max="4610" width="13.85546875" style="147" customWidth="1"/>
    <col min="4611" max="4611" width="19.140625" style="147" customWidth="1"/>
    <col min="4612" max="4612" width="17.5703125" style="147" customWidth="1"/>
    <col min="4613" max="4613" width="14.7109375" style="147" customWidth="1"/>
    <col min="4614" max="4863" width="8.140625" style="147"/>
    <col min="4864" max="4864" width="8.7109375" style="147" customWidth="1"/>
    <col min="4865" max="4865" width="31.5703125" style="147" customWidth="1"/>
    <col min="4866" max="4866" width="13.85546875" style="147" customWidth="1"/>
    <col min="4867" max="4867" width="19.140625" style="147" customWidth="1"/>
    <col min="4868" max="4868" width="17.5703125" style="147" customWidth="1"/>
    <col min="4869" max="4869" width="14.7109375" style="147" customWidth="1"/>
    <col min="4870" max="5119" width="8.140625" style="147"/>
    <col min="5120" max="5120" width="8.7109375" style="147" customWidth="1"/>
    <col min="5121" max="5121" width="31.5703125" style="147" customWidth="1"/>
    <col min="5122" max="5122" width="13.85546875" style="147" customWidth="1"/>
    <col min="5123" max="5123" width="19.140625" style="147" customWidth="1"/>
    <col min="5124" max="5124" width="17.5703125" style="147" customWidth="1"/>
    <col min="5125" max="5125" width="14.7109375" style="147" customWidth="1"/>
    <col min="5126" max="5375" width="8.140625" style="147"/>
    <col min="5376" max="5376" width="8.7109375" style="147" customWidth="1"/>
    <col min="5377" max="5377" width="31.5703125" style="147" customWidth="1"/>
    <col min="5378" max="5378" width="13.85546875" style="147" customWidth="1"/>
    <col min="5379" max="5379" width="19.140625" style="147" customWidth="1"/>
    <col min="5380" max="5380" width="17.5703125" style="147" customWidth="1"/>
    <col min="5381" max="5381" width="14.7109375" style="147" customWidth="1"/>
    <col min="5382" max="5631" width="8.140625" style="147"/>
    <col min="5632" max="5632" width="8.7109375" style="147" customWidth="1"/>
    <col min="5633" max="5633" width="31.5703125" style="147" customWidth="1"/>
    <col min="5634" max="5634" width="13.85546875" style="147" customWidth="1"/>
    <col min="5635" max="5635" width="19.140625" style="147" customWidth="1"/>
    <col min="5636" max="5636" width="17.5703125" style="147" customWidth="1"/>
    <col min="5637" max="5637" width="14.7109375" style="147" customWidth="1"/>
    <col min="5638" max="5887" width="8.140625" style="147"/>
    <col min="5888" max="5888" width="8.7109375" style="147" customWidth="1"/>
    <col min="5889" max="5889" width="31.5703125" style="147" customWidth="1"/>
    <col min="5890" max="5890" width="13.85546875" style="147" customWidth="1"/>
    <col min="5891" max="5891" width="19.140625" style="147" customWidth="1"/>
    <col min="5892" max="5892" width="17.5703125" style="147" customWidth="1"/>
    <col min="5893" max="5893" width="14.7109375" style="147" customWidth="1"/>
    <col min="5894" max="6143" width="8.140625" style="147"/>
    <col min="6144" max="6144" width="8.7109375" style="147" customWidth="1"/>
    <col min="6145" max="6145" width="31.5703125" style="147" customWidth="1"/>
    <col min="6146" max="6146" width="13.85546875" style="147" customWidth="1"/>
    <col min="6147" max="6147" width="19.140625" style="147" customWidth="1"/>
    <col min="6148" max="6148" width="17.5703125" style="147" customWidth="1"/>
    <col min="6149" max="6149" width="14.7109375" style="147" customWidth="1"/>
    <col min="6150" max="6399" width="8.140625" style="147"/>
    <col min="6400" max="6400" width="8.7109375" style="147" customWidth="1"/>
    <col min="6401" max="6401" width="31.5703125" style="147" customWidth="1"/>
    <col min="6402" max="6402" width="13.85546875" style="147" customWidth="1"/>
    <col min="6403" max="6403" width="19.140625" style="147" customWidth="1"/>
    <col min="6404" max="6404" width="17.5703125" style="147" customWidth="1"/>
    <col min="6405" max="6405" width="14.7109375" style="147" customWidth="1"/>
    <col min="6406" max="6655" width="8.140625" style="147"/>
    <col min="6656" max="6656" width="8.7109375" style="147" customWidth="1"/>
    <col min="6657" max="6657" width="31.5703125" style="147" customWidth="1"/>
    <col min="6658" max="6658" width="13.85546875" style="147" customWidth="1"/>
    <col min="6659" max="6659" width="19.140625" style="147" customWidth="1"/>
    <col min="6660" max="6660" width="17.5703125" style="147" customWidth="1"/>
    <col min="6661" max="6661" width="14.7109375" style="147" customWidth="1"/>
    <col min="6662" max="6911" width="8.140625" style="147"/>
    <col min="6912" max="6912" width="8.7109375" style="147" customWidth="1"/>
    <col min="6913" max="6913" width="31.5703125" style="147" customWidth="1"/>
    <col min="6914" max="6914" width="13.85546875" style="147" customWidth="1"/>
    <col min="6915" max="6915" width="19.140625" style="147" customWidth="1"/>
    <col min="6916" max="6916" width="17.5703125" style="147" customWidth="1"/>
    <col min="6917" max="6917" width="14.7109375" style="147" customWidth="1"/>
    <col min="6918" max="7167" width="8.140625" style="147"/>
    <col min="7168" max="7168" width="8.7109375" style="147" customWidth="1"/>
    <col min="7169" max="7169" width="31.5703125" style="147" customWidth="1"/>
    <col min="7170" max="7170" width="13.85546875" style="147" customWidth="1"/>
    <col min="7171" max="7171" width="19.140625" style="147" customWidth="1"/>
    <col min="7172" max="7172" width="17.5703125" style="147" customWidth="1"/>
    <col min="7173" max="7173" width="14.7109375" style="147" customWidth="1"/>
    <col min="7174" max="7423" width="8.140625" style="147"/>
    <col min="7424" max="7424" width="8.7109375" style="147" customWidth="1"/>
    <col min="7425" max="7425" width="31.5703125" style="147" customWidth="1"/>
    <col min="7426" max="7426" width="13.85546875" style="147" customWidth="1"/>
    <col min="7427" max="7427" width="19.140625" style="147" customWidth="1"/>
    <col min="7428" max="7428" width="17.5703125" style="147" customWidth="1"/>
    <col min="7429" max="7429" width="14.7109375" style="147" customWidth="1"/>
    <col min="7430" max="7679" width="8.140625" style="147"/>
    <col min="7680" max="7680" width="8.7109375" style="147" customWidth="1"/>
    <col min="7681" max="7681" width="31.5703125" style="147" customWidth="1"/>
    <col min="7682" max="7682" width="13.85546875" style="147" customWidth="1"/>
    <col min="7683" max="7683" width="19.140625" style="147" customWidth="1"/>
    <col min="7684" max="7684" width="17.5703125" style="147" customWidth="1"/>
    <col min="7685" max="7685" width="14.7109375" style="147" customWidth="1"/>
    <col min="7686" max="7935" width="8.140625" style="147"/>
    <col min="7936" max="7936" width="8.7109375" style="147" customWidth="1"/>
    <col min="7937" max="7937" width="31.5703125" style="147" customWidth="1"/>
    <col min="7938" max="7938" width="13.85546875" style="147" customWidth="1"/>
    <col min="7939" max="7939" width="19.140625" style="147" customWidth="1"/>
    <col min="7940" max="7940" width="17.5703125" style="147" customWidth="1"/>
    <col min="7941" max="7941" width="14.7109375" style="147" customWidth="1"/>
    <col min="7942" max="8191" width="8.140625" style="147"/>
    <col min="8192" max="8192" width="8.7109375" style="147" customWidth="1"/>
    <col min="8193" max="8193" width="31.5703125" style="147" customWidth="1"/>
    <col min="8194" max="8194" width="13.85546875" style="147" customWidth="1"/>
    <col min="8195" max="8195" width="19.140625" style="147" customWidth="1"/>
    <col min="8196" max="8196" width="17.5703125" style="147" customWidth="1"/>
    <col min="8197" max="8197" width="14.7109375" style="147" customWidth="1"/>
    <col min="8198" max="8447" width="8.140625" style="147"/>
    <col min="8448" max="8448" width="8.7109375" style="147" customWidth="1"/>
    <col min="8449" max="8449" width="31.5703125" style="147" customWidth="1"/>
    <col min="8450" max="8450" width="13.85546875" style="147" customWidth="1"/>
    <col min="8451" max="8451" width="19.140625" style="147" customWidth="1"/>
    <col min="8452" max="8452" width="17.5703125" style="147" customWidth="1"/>
    <col min="8453" max="8453" width="14.7109375" style="147" customWidth="1"/>
    <col min="8454" max="8703" width="8.140625" style="147"/>
    <col min="8704" max="8704" width="8.7109375" style="147" customWidth="1"/>
    <col min="8705" max="8705" width="31.5703125" style="147" customWidth="1"/>
    <col min="8706" max="8706" width="13.85546875" style="147" customWidth="1"/>
    <col min="8707" max="8707" width="19.140625" style="147" customWidth="1"/>
    <col min="8708" max="8708" width="17.5703125" style="147" customWidth="1"/>
    <col min="8709" max="8709" width="14.7109375" style="147" customWidth="1"/>
    <col min="8710" max="8959" width="8.140625" style="147"/>
    <col min="8960" max="8960" width="8.7109375" style="147" customWidth="1"/>
    <col min="8961" max="8961" width="31.5703125" style="147" customWidth="1"/>
    <col min="8962" max="8962" width="13.85546875" style="147" customWidth="1"/>
    <col min="8963" max="8963" width="19.140625" style="147" customWidth="1"/>
    <col min="8964" max="8964" width="17.5703125" style="147" customWidth="1"/>
    <col min="8965" max="8965" width="14.7109375" style="147" customWidth="1"/>
    <col min="8966" max="9215" width="8.140625" style="147"/>
    <col min="9216" max="9216" width="8.7109375" style="147" customWidth="1"/>
    <col min="9217" max="9217" width="31.5703125" style="147" customWidth="1"/>
    <col min="9218" max="9218" width="13.85546875" style="147" customWidth="1"/>
    <col min="9219" max="9219" width="19.140625" style="147" customWidth="1"/>
    <col min="9220" max="9220" width="17.5703125" style="147" customWidth="1"/>
    <col min="9221" max="9221" width="14.7109375" style="147" customWidth="1"/>
    <col min="9222" max="9471" width="8.140625" style="147"/>
    <col min="9472" max="9472" width="8.7109375" style="147" customWidth="1"/>
    <col min="9473" max="9473" width="31.5703125" style="147" customWidth="1"/>
    <col min="9474" max="9474" width="13.85546875" style="147" customWidth="1"/>
    <col min="9475" max="9475" width="19.140625" style="147" customWidth="1"/>
    <col min="9476" max="9476" width="17.5703125" style="147" customWidth="1"/>
    <col min="9477" max="9477" width="14.7109375" style="147" customWidth="1"/>
    <col min="9478" max="9727" width="8.140625" style="147"/>
    <col min="9728" max="9728" width="8.7109375" style="147" customWidth="1"/>
    <col min="9729" max="9729" width="31.5703125" style="147" customWidth="1"/>
    <col min="9730" max="9730" width="13.85546875" style="147" customWidth="1"/>
    <col min="9731" max="9731" width="19.140625" style="147" customWidth="1"/>
    <col min="9732" max="9732" width="17.5703125" style="147" customWidth="1"/>
    <col min="9733" max="9733" width="14.7109375" style="147" customWidth="1"/>
    <col min="9734" max="9983" width="8.140625" style="147"/>
    <col min="9984" max="9984" width="8.7109375" style="147" customWidth="1"/>
    <col min="9985" max="9985" width="31.5703125" style="147" customWidth="1"/>
    <col min="9986" max="9986" width="13.85546875" style="147" customWidth="1"/>
    <col min="9987" max="9987" width="19.140625" style="147" customWidth="1"/>
    <col min="9988" max="9988" width="17.5703125" style="147" customWidth="1"/>
    <col min="9989" max="9989" width="14.7109375" style="147" customWidth="1"/>
    <col min="9990" max="10239" width="8.140625" style="147"/>
    <col min="10240" max="10240" width="8.7109375" style="147" customWidth="1"/>
    <col min="10241" max="10241" width="31.5703125" style="147" customWidth="1"/>
    <col min="10242" max="10242" width="13.85546875" style="147" customWidth="1"/>
    <col min="10243" max="10243" width="19.140625" style="147" customWidth="1"/>
    <col min="10244" max="10244" width="17.5703125" style="147" customWidth="1"/>
    <col min="10245" max="10245" width="14.7109375" style="147" customWidth="1"/>
    <col min="10246" max="10495" width="8.140625" style="147"/>
    <col min="10496" max="10496" width="8.7109375" style="147" customWidth="1"/>
    <col min="10497" max="10497" width="31.5703125" style="147" customWidth="1"/>
    <col min="10498" max="10498" width="13.85546875" style="147" customWidth="1"/>
    <col min="10499" max="10499" width="19.140625" style="147" customWidth="1"/>
    <col min="10500" max="10500" width="17.5703125" style="147" customWidth="1"/>
    <col min="10501" max="10501" width="14.7109375" style="147" customWidth="1"/>
    <col min="10502" max="10751" width="8.140625" style="147"/>
    <col min="10752" max="10752" width="8.7109375" style="147" customWidth="1"/>
    <col min="10753" max="10753" width="31.5703125" style="147" customWidth="1"/>
    <col min="10754" max="10754" width="13.85546875" style="147" customWidth="1"/>
    <col min="10755" max="10755" width="19.140625" style="147" customWidth="1"/>
    <col min="10756" max="10756" width="17.5703125" style="147" customWidth="1"/>
    <col min="10757" max="10757" width="14.7109375" style="147" customWidth="1"/>
    <col min="10758" max="11007" width="8.140625" style="147"/>
    <col min="11008" max="11008" width="8.7109375" style="147" customWidth="1"/>
    <col min="11009" max="11009" width="31.5703125" style="147" customWidth="1"/>
    <col min="11010" max="11010" width="13.85546875" style="147" customWidth="1"/>
    <col min="11011" max="11011" width="19.140625" style="147" customWidth="1"/>
    <col min="11012" max="11012" width="17.5703125" style="147" customWidth="1"/>
    <col min="11013" max="11013" width="14.7109375" style="147" customWidth="1"/>
    <col min="11014" max="11263" width="8.140625" style="147"/>
    <col min="11264" max="11264" width="8.7109375" style="147" customWidth="1"/>
    <col min="11265" max="11265" width="31.5703125" style="147" customWidth="1"/>
    <col min="11266" max="11266" width="13.85546875" style="147" customWidth="1"/>
    <col min="11267" max="11267" width="19.140625" style="147" customWidth="1"/>
    <col min="11268" max="11268" width="17.5703125" style="147" customWidth="1"/>
    <col min="11269" max="11269" width="14.7109375" style="147" customWidth="1"/>
    <col min="11270" max="11519" width="8.140625" style="147"/>
    <col min="11520" max="11520" width="8.7109375" style="147" customWidth="1"/>
    <col min="11521" max="11521" width="31.5703125" style="147" customWidth="1"/>
    <col min="11522" max="11522" width="13.85546875" style="147" customWidth="1"/>
    <col min="11523" max="11523" width="19.140625" style="147" customWidth="1"/>
    <col min="11524" max="11524" width="17.5703125" style="147" customWidth="1"/>
    <col min="11525" max="11525" width="14.7109375" style="147" customWidth="1"/>
    <col min="11526" max="11775" width="8.140625" style="147"/>
    <col min="11776" max="11776" width="8.7109375" style="147" customWidth="1"/>
    <col min="11777" max="11777" width="31.5703125" style="147" customWidth="1"/>
    <col min="11778" max="11778" width="13.85546875" style="147" customWidth="1"/>
    <col min="11779" max="11779" width="19.140625" style="147" customWidth="1"/>
    <col min="11780" max="11780" width="17.5703125" style="147" customWidth="1"/>
    <col min="11781" max="11781" width="14.7109375" style="147" customWidth="1"/>
    <col min="11782" max="12031" width="8.140625" style="147"/>
    <col min="12032" max="12032" width="8.7109375" style="147" customWidth="1"/>
    <col min="12033" max="12033" width="31.5703125" style="147" customWidth="1"/>
    <col min="12034" max="12034" width="13.85546875" style="147" customWidth="1"/>
    <col min="12035" max="12035" width="19.140625" style="147" customWidth="1"/>
    <col min="12036" max="12036" width="17.5703125" style="147" customWidth="1"/>
    <col min="12037" max="12037" width="14.7109375" style="147" customWidth="1"/>
    <col min="12038" max="12287" width="8.140625" style="147"/>
    <col min="12288" max="12288" width="8.7109375" style="147" customWidth="1"/>
    <col min="12289" max="12289" width="31.5703125" style="147" customWidth="1"/>
    <col min="12290" max="12290" width="13.85546875" style="147" customWidth="1"/>
    <col min="12291" max="12291" width="19.140625" style="147" customWidth="1"/>
    <col min="12292" max="12292" width="17.5703125" style="147" customWidth="1"/>
    <col min="12293" max="12293" width="14.7109375" style="147" customWidth="1"/>
    <col min="12294" max="12543" width="8.140625" style="147"/>
    <col min="12544" max="12544" width="8.7109375" style="147" customWidth="1"/>
    <col min="12545" max="12545" width="31.5703125" style="147" customWidth="1"/>
    <col min="12546" max="12546" width="13.85546875" style="147" customWidth="1"/>
    <col min="12547" max="12547" width="19.140625" style="147" customWidth="1"/>
    <col min="12548" max="12548" width="17.5703125" style="147" customWidth="1"/>
    <col min="12549" max="12549" width="14.7109375" style="147" customWidth="1"/>
    <col min="12550" max="12799" width="8.140625" style="147"/>
    <col min="12800" max="12800" width="8.7109375" style="147" customWidth="1"/>
    <col min="12801" max="12801" width="31.5703125" style="147" customWidth="1"/>
    <col min="12802" max="12802" width="13.85546875" style="147" customWidth="1"/>
    <col min="12803" max="12803" width="19.140625" style="147" customWidth="1"/>
    <col min="12804" max="12804" width="17.5703125" style="147" customWidth="1"/>
    <col min="12805" max="12805" width="14.7109375" style="147" customWidth="1"/>
    <col min="12806" max="13055" width="8.140625" style="147"/>
    <col min="13056" max="13056" width="8.7109375" style="147" customWidth="1"/>
    <col min="13057" max="13057" width="31.5703125" style="147" customWidth="1"/>
    <col min="13058" max="13058" width="13.85546875" style="147" customWidth="1"/>
    <col min="13059" max="13059" width="19.140625" style="147" customWidth="1"/>
    <col min="13060" max="13060" width="17.5703125" style="147" customWidth="1"/>
    <col min="13061" max="13061" width="14.7109375" style="147" customWidth="1"/>
    <col min="13062" max="13311" width="8.140625" style="147"/>
    <col min="13312" max="13312" width="8.7109375" style="147" customWidth="1"/>
    <col min="13313" max="13313" width="31.5703125" style="147" customWidth="1"/>
    <col min="13314" max="13314" width="13.85546875" style="147" customWidth="1"/>
    <col min="13315" max="13315" width="19.140625" style="147" customWidth="1"/>
    <col min="13316" max="13316" width="17.5703125" style="147" customWidth="1"/>
    <col min="13317" max="13317" width="14.7109375" style="147" customWidth="1"/>
    <col min="13318" max="13567" width="8.140625" style="147"/>
    <col min="13568" max="13568" width="8.7109375" style="147" customWidth="1"/>
    <col min="13569" max="13569" width="31.5703125" style="147" customWidth="1"/>
    <col min="13570" max="13570" width="13.85546875" style="147" customWidth="1"/>
    <col min="13571" max="13571" width="19.140625" style="147" customWidth="1"/>
    <col min="13572" max="13572" width="17.5703125" style="147" customWidth="1"/>
    <col min="13573" max="13573" width="14.7109375" style="147" customWidth="1"/>
    <col min="13574" max="13823" width="8.140625" style="147"/>
    <col min="13824" max="13824" width="8.7109375" style="147" customWidth="1"/>
    <col min="13825" max="13825" width="31.5703125" style="147" customWidth="1"/>
    <col min="13826" max="13826" width="13.85546875" style="147" customWidth="1"/>
    <col min="13827" max="13827" width="19.140625" style="147" customWidth="1"/>
    <col min="13828" max="13828" width="17.5703125" style="147" customWidth="1"/>
    <col min="13829" max="13829" width="14.7109375" style="147" customWidth="1"/>
    <col min="13830" max="14079" width="8.140625" style="147"/>
    <col min="14080" max="14080" width="8.7109375" style="147" customWidth="1"/>
    <col min="14081" max="14081" width="31.5703125" style="147" customWidth="1"/>
    <col min="14082" max="14082" width="13.85546875" style="147" customWidth="1"/>
    <col min="14083" max="14083" width="19.140625" style="147" customWidth="1"/>
    <col min="14084" max="14084" width="17.5703125" style="147" customWidth="1"/>
    <col min="14085" max="14085" width="14.7109375" style="147" customWidth="1"/>
    <col min="14086" max="14335" width="8.140625" style="147"/>
    <col min="14336" max="14336" width="8.7109375" style="147" customWidth="1"/>
    <col min="14337" max="14337" width="31.5703125" style="147" customWidth="1"/>
    <col min="14338" max="14338" width="13.85546875" style="147" customWidth="1"/>
    <col min="14339" max="14339" width="19.140625" style="147" customWidth="1"/>
    <col min="14340" max="14340" width="17.5703125" style="147" customWidth="1"/>
    <col min="14341" max="14341" width="14.7109375" style="147" customWidth="1"/>
    <col min="14342" max="14591" width="8.140625" style="147"/>
    <col min="14592" max="14592" width="8.7109375" style="147" customWidth="1"/>
    <col min="14593" max="14593" width="31.5703125" style="147" customWidth="1"/>
    <col min="14594" max="14594" width="13.85546875" style="147" customWidth="1"/>
    <col min="14595" max="14595" width="19.140625" style="147" customWidth="1"/>
    <col min="14596" max="14596" width="17.5703125" style="147" customWidth="1"/>
    <col min="14597" max="14597" width="14.7109375" style="147" customWidth="1"/>
    <col min="14598" max="14847" width="8.140625" style="147"/>
    <col min="14848" max="14848" width="8.7109375" style="147" customWidth="1"/>
    <col min="14849" max="14849" width="31.5703125" style="147" customWidth="1"/>
    <col min="14850" max="14850" width="13.85546875" style="147" customWidth="1"/>
    <col min="14851" max="14851" width="19.140625" style="147" customWidth="1"/>
    <col min="14852" max="14852" width="17.5703125" style="147" customWidth="1"/>
    <col min="14853" max="14853" width="14.7109375" style="147" customWidth="1"/>
    <col min="14854" max="15103" width="8.140625" style="147"/>
    <col min="15104" max="15104" width="8.7109375" style="147" customWidth="1"/>
    <col min="15105" max="15105" width="31.5703125" style="147" customWidth="1"/>
    <col min="15106" max="15106" width="13.85546875" style="147" customWidth="1"/>
    <col min="15107" max="15107" width="19.140625" style="147" customWidth="1"/>
    <col min="15108" max="15108" width="17.5703125" style="147" customWidth="1"/>
    <col min="15109" max="15109" width="14.7109375" style="147" customWidth="1"/>
    <col min="15110" max="15359" width="8.140625" style="147"/>
    <col min="15360" max="15360" width="8.7109375" style="147" customWidth="1"/>
    <col min="15361" max="15361" width="31.5703125" style="147" customWidth="1"/>
    <col min="15362" max="15362" width="13.85546875" style="147" customWidth="1"/>
    <col min="15363" max="15363" width="19.140625" style="147" customWidth="1"/>
    <col min="15364" max="15364" width="17.5703125" style="147" customWidth="1"/>
    <col min="15365" max="15365" width="14.7109375" style="147" customWidth="1"/>
    <col min="15366" max="15615" width="8.140625" style="147"/>
    <col min="15616" max="15616" width="8.7109375" style="147" customWidth="1"/>
    <col min="15617" max="15617" width="31.5703125" style="147" customWidth="1"/>
    <col min="15618" max="15618" width="13.85546875" style="147" customWidth="1"/>
    <col min="15619" max="15619" width="19.140625" style="147" customWidth="1"/>
    <col min="15620" max="15620" width="17.5703125" style="147" customWidth="1"/>
    <col min="15621" max="15621" width="14.7109375" style="147" customWidth="1"/>
    <col min="15622" max="15871" width="8.140625" style="147"/>
    <col min="15872" max="15872" width="8.7109375" style="147" customWidth="1"/>
    <col min="15873" max="15873" width="31.5703125" style="147" customWidth="1"/>
    <col min="15874" max="15874" width="13.85546875" style="147" customWidth="1"/>
    <col min="15875" max="15875" width="19.140625" style="147" customWidth="1"/>
    <col min="15876" max="15876" width="17.5703125" style="147" customWidth="1"/>
    <col min="15877" max="15877" width="14.7109375" style="147" customWidth="1"/>
    <col min="15878" max="16127" width="8.140625" style="147"/>
    <col min="16128" max="16128" width="8.7109375" style="147" customWidth="1"/>
    <col min="16129" max="16129" width="31.5703125" style="147" customWidth="1"/>
    <col min="16130" max="16130" width="13.85546875" style="147" customWidth="1"/>
    <col min="16131" max="16131" width="19.140625" style="147" customWidth="1"/>
    <col min="16132" max="16132" width="17.5703125" style="147" customWidth="1"/>
    <col min="16133" max="16133" width="14.7109375" style="147" customWidth="1"/>
    <col min="16134" max="16384" width="8.140625" style="147"/>
  </cols>
  <sheetData>
    <row r="1" spans="1:5" ht="23.25" hidden="1" customHeight="1" x14ac:dyDescent="0.25">
      <c r="A1" s="222"/>
      <c r="B1" s="222"/>
      <c r="C1" s="222"/>
      <c r="D1" s="222"/>
      <c r="E1" s="222"/>
    </row>
    <row r="2" spans="1:5" hidden="1" x14ac:dyDescent="0.25">
      <c r="A2" s="222" t="s">
        <v>199</v>
      </c>
      <c r="B2" s="222"/>
      <c r="C2" s="222"/>
      <c r="D2" s="222"/>
      <c r="E2" s="222"/>
    </row>
    <row r="3" spans="1:5" ht="15.75" customHeight="1" x14ac:dyDescent="0.25">
      <c r="A3" s="224" t="s">
        <v>239</v>
      </c>
      <c r="B3" s="224"/>
      <c r="C3" s="224"/>
      <c r="D3" s="224"/>
      <c r="E3" s="224"/>
    </row>
    <row r="4" spans="1:5" x14ac:dyDescent="0.25">
      <c r="A4" s="224" t="s">
        <v>200</v>
      </c>
      <c r="B4" s="224"/>
      <c r="C4" s="224"/>
      <c r="D4" s="224"/>
      <c r="E4" s="224"/>
    </row>
    <row r="5" spans="1:5" x14ac:dyDescent="0.25">
      <c r="A5" s="224" t="s">
        <v>201</v>
      </c>
      <c r="B5" s="224"/>
      <c r="C5" s="224"/>
      <c r="D5" s="224"/>
      <c r="E5" s="224"/>
    </row>
    <row r="6" spans="1:5" ht="26.25" customHeight="1" x14ac:dyDescent="0.25">
      <c r="A6" s="222" t="s">
        <v>202</v>
      </c>
      <c r="B6" s="222"/>
      <c r="C6" s="222"/>
      <c r="D6" s="222"/>
      <c r="E6" s="147" t="s">
        <v>287</v>
      </c>
    </row>
    <row r="7" spans="1:5" x14ac:dyDescent="0.25">
      <c r="A7" s="222"/>
      <c r="B7" s="222"/>
      <c r="C7" s="222"/>
      <c r="D7" s="222"/>
      <c r="E7" s="222"/>
    </row>
    <row r="8" spans="1:5" ht="28.5" customHeight="1" x14ac:dyDescent="0.25">
      <c r="A8" s="223" t="s">
        <v>204</v>
      </c>
      <c r="B8" s="223"/>
      <c r="C8" s="223"/>
      <c r="D8" s="223"/>
      <c r="E8" s="223"/>
    </row>
    <row r="9" spans="1:5" ht="29.25" customHeight="1" x14ac:dyDescent="0.25">
      <c r="A9" s="223" t="s">
        <v>205</v>
      </c>
      <c r="B9" s="223"/>
      <c r="C9" s="223"/>
      <c r="D9" s="223"/>
      <c r="E9" s="223"/>
    </row>
    <row r="10" spans="1:5" ht="30" customHeight="1" x14ac:dyDescent="0.25">
      <c r="A10" s="223" t="s">
        <v>206</v>
      </c>
      <c r="B10" s="223"/>
      <c r="C10" s="223"/>
      <c r="D10" s="223"/>
      <c r="E10" s="223"/>
    </row>
    <row r="11" spans="1:5" ht="30" customHeight="1" x14ac:dyDescent="0.25">
      <c r="A11" s="223" t="s">
        <v>207</v>
      </c>
      <c r="B11" s="223"/>
      <c r="C11" s="223"/>
      <c r="D11" s="223"/>
      <c r="E11" s="223"/>
    </row>
    <row r="12" spans="1:5" ht="29.25" customHeight="1" x14ac:dyDescent="0.25">
      <c r="A12" s="223" t="s">
        <v>208</v>
      </c>
      <c r="B12" s="223"/>
      <c r="C12" s="223"/>
      <c r="D12" s="223"/>
      <c r="E12" s="223"/>
    </row>
    <row r="13" spans="1:5" ht="28.5" customHeight="1" x14ac:dyDescent="0.25">
      <c r="A13" s="223" t="s">
        <v>209</v>
      </c>
      <c r="B13" s="223"/>
      <c r="C13" s="223"/>
      <c r="D13" s="223"/>
      <c r="E13" s="223"/>
    </row>
    <row r="14" spans="1:5" ht="15.75" customHeight="1" thickBot="1" x14ac:dyDescent="0.3">
      <c r="A14" s="222"/>
      <c r="B14" s="222"/>
      <c r="C14" s="222"/>
      <c r="D14" s="222"/>
      <c r="E14" s="222"/>
    </row>
    <row r="15" spans="1:5" ht="120.75" thickBot="1" x14ac:dyDescent="0.3">
      <c r="A15" s="155" t="s">
        <v>2</v>
      </c>
      <c r="B15" s="154" t="s">
        <v>211</v>
      </c>
      <c r="C15" s="154" t="s">
        <v>0</v>
      </c>
      <c r="D15" s="154" t="s">
        <v>210</v>
      </c>
      <c r="E15" s="154" t="s">
        <v>1</v>
      </c>
    </row>
    <row r="16" spans="1:5" x14ac:dyDescent="0.25">
      <c r="A16" s="230" t="s">
        <v>8</v>
      </c>
      <c r="B16" s="231"/>
      <c r="C16" s="231"/>
      <c r="D16" s="231"/>
      <c r="E16" s="156"/>
    </row>
    <row r="17" spans="1:5" ht="15" customHeight="1" x14ac:dyDescent="0.25">
      <c r="A17" s="165" t="s">
        <v>55</v>
      </c>
      <c r="B17" s="166" t="s">
        <v>22</v>
      </c>
      <c r="C17" s="167" t="s">
        <v>11</v>
      </c>
      <c r="D17" s="168">
        <v>0.14000000000000001</v>
      </c>
      <c r="E17" s="169">
        <v>2286.98</v>
      </c>
    </row>
    <row r="18" spans="1:5" ht="15" customHeight="1" x14ac:dyDescent="0.25">
      <c r="A18" s="227" t="s">
        <v>212</v>
      </c>
      <c r="B18" s="228"/>
      <c r="C18" s="228"/>
      <c r="D18" s="229"/>
      <c r="E18" s="170"/>
    </row>
    <row r="19" spans="1:5" ht="27" customHeight="1" x14ac:dyDescent="0.25">
      <c r="A19" s="165" t="s">
        <v>288</v>
      </c>
      <c r="B19" s="171">
        <v>2.6</v>
      </c>
      <c r="C19" s="167" t="s">
        <v>96</v>
      </c>
      <c r="D19" s="168">
        <f>E19/B19</f>
        <v>2013.4384615384613</v>
      </c>
      <c r="E19" s="169">
        <v>5234.9399999999996</v>
      </c>
    </row>
    <row r="20" spans="1:5" ht="27" customHeight="1" x14ac:dyDescent="0.25">
      <c r="A20" s="165" t="s">
        <v>190</v>
      </c>
      <c r="B20" s="166" t="s">
        <v>23</v>
      </c>
      <c r="C20" s="167" t="s">
        <v>11</v>
      </c>
      <c r="D20" s="168">
        <f>E20</f>
        <v>803.01</v>
      </c>
      <c r="E20" s="169">
        <v>803.01</v>
      </c>
    </row>
    <row r="21" spans="1:5" ht="27" customHeight="1" x14ac:dyDescent="0.25">
      <c r="A21" s="165" t="s">
        <v>215</v>
      </c>
      <c r="B21" s="166" t="s">
        <v>23</v>
      </c>
      <c r="C21" s="167" t="s">
        <v>11</v>
      </c>
      <c r="D21" s="168">
        <f t="shared" ref="D21:D22" si="0">E21</f>
        <v>1336.43</v>
      </c>
      <c r="E21" s="169">
        <v>1336.43</v>
      </c>
    </row>
    <row r="22" spans="1:5" ht="15" customHeight="1" x14ac:dyDescent="0.25">
      <c r="A22" s="165" t="s">
        <v>213</v>
      </c>
      <c r="B22" s="166" t="s">
        <v>21</v>
      </c>
      <c r="C22" s="167" t="s">
        <v>12</v>
      </c>
      <c r="D22" s="168">
        <f t="shared" si="0"/>
        <v>57991.44</v>
      </c>
      <c r="E22" s="169">
        <v>57991.44</v>
      </c>
    </row>
    <row r="23" spans="1:5" x14ac:dyDescent="0.25">
      <c r="A23" s="227" t="s">
        <v>289</v>
      </c>
      <c r="B23" s="228"/>
      <c r="C23" s="228"/>
      <c r="D23" s="229"/>
      <c r="E23" s="170"/>
    </row>
    <row r="24" spans="1:5" ht="15" customHeight="1" x14ac:dyDescent="0.25">
      <c r="A24" s="165" t="s">
        <v>290</v>
      </c>
      <c r="B24" s="166" t="s">
        <v>23</v>
      </c>
      <c r="C24" s="167" t="s">
        <v>11</v>
      </c>
      <c r="D24" s="168">
        <f>E24</f>
        <v>985.6</v>
      </c>
      <c r="E24" s="169">
        <v>985.6</v>
      </c>
    </row>
    <row r="25" spans="1:5" x14ac:dyDescent="0.25">
      <c r="A25" s="227" t="s">
        <v>218</v>
      </c>
      <c r="B25" s="228"/>
      <c r="C25" s="228"/>
      <c r="D25" s="229"/>
      <c r="E25" s="170"/>
    </row>
    <row r="26" spans="1:5" ht="15" customHeight="1" x14ac:dyDescent="0.25">
      <c r="A26" s="165" t="s">
        <v>291</v>
      </c>
      <c r="B26" s="172">
        <v>2.08</v>
      </c>
      <c r="C26" s="167" t="s">
        <v>12</v>
      </c>
      <c r="D26" s="168">
        <f t="shared" ref="D26:D32" si="1">E26/B26</f>
        <v>2898.9855769230771</v>
      </c>
      <c r="E26" s="169">
        <v>6029.89</v>
      </c>
    </row>
    <row r="27" spans="1:5" ht="15" customHeight="1" x14ac:dyDescent="0.25">
      <c r="A27" s="165" t="s">
        <v>128</v>
      </c>
      <c r="B27" s="172">
        <v>0.01</v>
      </c>
      <c r="C27" s="167" t="s">
        <v>17</v>
      </c>
      <c r="D27" s="168">
        <f t="shared" si="1"/>
        <v>70275</v>
      </c>
      <c r="E27" s="169">
        <v>702.75</v>
      </c>
    </row>
    <row r="28" spans="1:5" ht="15" customHeight="1" x14ac:dyDescent="0.25">
      <c r="A28" s="165" t="s">
        <v>292</v>
      </c>
      <c r="B28" s="172">
        <v>0.03</v>
      </c>
      <c r="C28" s="167" t="s">
        <v>15</v>
      </c>
      <c r="D28" s="168">
        <f t="shared" si="1"/>
        <v>73028.666666666672</v>
      </c>
      <c r="E28" s="169">
        <v>2190.86</v>
      </c>
    </row>
    <row r="29" spans="1:5" ht="15" customHeight="1" x14ac:dyDescent="0.25">
      <c r="A29" s="165" t="s">
        <v>293</v>
      </c>
      <c r="B29" s="173">
        <v>2.5000000000000001E-2</v>
      </c>
      <c r="C29" s="167" t="s">
        <v>15</v>
      </c>
      <c r="D29" s="168">
        <f t="shared" si="1"/>
        <v>89214.799999999988</v>
      </c>
      <c r="E29" s="169">
        <v>2230.37</v>
      </c>
    </row>
    <row r="30" spans="1:5" ht="15" customHeight="1" x14ac:dyDescent="0.25">
      <c r="A30" s="165" t="s">
        <v>294</v>
      </c>
      <c r="B30" s="174">
        <v>1</v>
      </c>
      <c r="C30" s="167" t="s">
        <v>108</v>
      </c>
      <c r="D30" s="168">
        <f t="shared" si="1"/>
        <v>1315.01</v>
      </c>
      <c r="E30" s="169">
        <v>1315.01</v>
      </c>
    </row>
    <row r="31" spans="1:5" ht="15" customHeight="1" x14ac:dyDescent="0.25">
      <c r="A31" s="165" t="s">
        <v>295</v>
      </c>
      <c r="B31" s="174">
        <v>2</v>
      </c>
      <c r="C31" s="167" t="s">
        <v>13</v>
      </c>
      <c r="D31" s="168">
        <f t="shared" si="1"/>
        <v>757.80499999999995</v>
      </c>
      <c r="E31" s="169">
        <v>1515.61</v>
      </c>
    </row>
    <row r="32" spans="1:5" ht="15" customHeight="1" x14ac:dyDescent="0.25">
      <c r="A32" s="165" t="s">
        <v>296</v>
      </c>
      <c r="B32" s="174">
        <v>2</v>
      </c>
      <c r="C32" s="167" t="s">
        <v>297</v>
      </c>
      <c r="D32" s="168">
        <f t="shared" si="1"/>
        <v>316.64499999999998</v>
      </c>
      <c r="E32" s="169">
        <v>633.29</v>
      </c>
    </row>
    <row r="33" spans="1:5" ht="15" customHeight="1" x14ac:dyDescent="0.25">
      <c r="A33" s="165" t="s">
        <v>262</v>
      </c>
      <c r="B33" s="174">
        <v>7</v>
      </c>
      <c r="C33" s="167" t="s">
        <v>106</v>
      </c>
      <c r="D33" s="168">
        <f t="shared" ref="D33:D53" si="2">E33/B33</f>
        <v>98.564285714285717</v>
      </c>
      <c r="E33" s="169">
        <v>689.95</v>
      </c>
    </row>
    <row r="34" spans="1:5" ht="15" customHeight="1" x14ac:dyDescent="0.25">
      <c r="A34" s="165" t="s">
        <v>59</v>
      </c>
      <c r="B34" s="174">
        <v>1</v>
      </c>
      <c r="C34" s="167" t="s">
        <v>14</v>
      </c>
      <c r="D34" s="168">
        <f t="shared" si="2"/>
        <v>1005.22</v>
      </c>
      <c r="E34" s="169">
        <v>1005.22</v>
      </c>
    </row>
    <row r="35" spans="1:5" ht="15" customHeight="1" x14ac:dyDescent="0.25">
      <c r="A35" s="165" t="s">
        <v>100</v>
      </c>
      <c r="B35" s="174">
        <v>1</v>
      </c>
      <c r="C35" s="167" t="s">
        <v>107</v>
      </c>
      <c r="D35" s="168">
        <f t="shared" si="2"/>
        <v>738.61</v>
      </c>
      <c r="E35" s="169">
        <v>738.61</v>
      </c>
    </row>
    <row r="36" spans="1:5" ht="15" customHeight="1" x14ac:dyDescent="0.25">
      <c r="A36" s="165" t="s">
        <v>60</v>
      </c>
      <c r="B36" s="174">
        <v>1</v>
      </c>
      <c r="C36" s="167" t="s">
        <v>15</v>
      </c>
      <c r="D36" s="168">
        <f t="shared" si="2"/>
        <v>828.19</v>
      </c>
      <c r="E36" s="169">
        <v>828.19</v>
      </c>
    </row>
    <row r="37" spans="1:5" ht="15" customHeight="1" x14ac:dyDescent="0.25">
      <c r="A37" s="165" t="s">
        <v>298</v>
      </c>
      <c r="B37" s="174">
        <v>1</v>
      </c>
      <c r="C37" s="167" t="s">
        <v>13</v>
      </c>
      <c r="D37" s="168">
        <f t="shared" si="2"/>
        <v>149.54</v>
      </c>
      <c r="E37" s="169">
        <v>149.54</v>
      </c>
    </row>
    <row r="38" spans="1:5" ht="29.25" customHeight="1" x14ac:dyDescent="0.25">
      <c r="A38" s="165" t="s">
        <v>299</v>
      </c>
      <c r="B38" s="172">
        <v>0.08</v>
      </c>
      <c r="C38" s="167" t="s">
        <v>16</v>
      </c>
      <c r="D38" s="168">
        <f t="shared" si="2"/>
        <v>4022.5</v>
      </c>
      <c r="E38" s="169">
        <v>321.8</v>
      </c>
    </row>
    <row r="39" spans="1:5" ht="27" customHeight="1" x14ac:dyDescent="0.25">
      <c r="A39" s="165" t="s">
        <v>300</v>
      </c>
      <c r="B39" s="171">
        <v>0.2</v>
      </c>
      <c r="C39" s="167" t="s">
        <v>16</v>
      </c>
      <c r="D39" s="168">
        <f t="shared" si="2"/>
        <v>4071.65</v>
      </c>
      <c r="E39" s="169">
        <v>814.33</v>
      </c>
    </row>
    <row r="40" spans="1:5" ht="30" customHeight="1" x14ac:dyDescent="0.25">
      <c r="A40" s="165" t="s">
        <v>61</v>
      </c>
      <c r="B40" s="173">
        <v>1.069</v>
      </c>
      <c r="C40" s="167" t="s">
        <v>16</v>
      </c>
      <c r="D40" s="168">
        <f>E40/B40</f>
        <v>2005.3695042095414</v>
      </c>
      <c r="E40" s="169">
        <v>2143.7399999999998</v>
      </c>
    </row>
    <row r="41" spans="1:5" ht="15" customHeight="1" x14ac:dyDescent="0.25">
      <c r="A41" s="165" t="s">
        <v>79</v>
      </c>
      <c r="B41" s="172">
        <v>7.0000000000000007E-2</v>
      </c>
      <c r="C41" s="167" t="s">
        <v>80</v>
      </c>
      <c r="D41" s="168">
        <f t="shared" si="2"/>
        <v>29989.28571428571</v>
      </c>
      <c r="E41" s="169">
        <v>2099.25</v>
      </c>
    </row>
    <row r="42" spans="1:5" ht="15" customHeight="1" x14ac:dyDescent="0.25">
      <c r="A42" s="165" t="s">
        <v>301</v>
      </c>
      <c r="B42" s="172">
        <v>1.06</v>
      </c>
      <c r="C42" s="167" t="s">
        <v>16</v>
      </c>
      <c r="D42" s="168">
        <f t="shared" si="2"/>
        <v>1914.9339622641508</v>
      </c>
      <c r="E42" s="169">
        <v>2029.83</v>
      </c>
    </row>
    <row r="43" spans="1:5" ht="15" customHeight="1" x14ac:dyDescent="0.25">
      <c r="A43" s="165" t="s">
        <v>174</v>
      </c>
      <c r="B43" s="172">
        <v>0.01</v>
      </c>
      <c r="C43" s="167" t="s">
        <v>17</v>
      </c>
      <c r="D43" s="168">
        <f t="shared" si="2"/>
        <v>30081</v>
      </c>
      <c r="E43" s="169">
        <v>300.81</v>
      </c>
    </row>
    <row r="44" spans="1:5" ht="15" customHeight="1" x14ac:dyDescent="0.25">
      <c r="A44" s="165" t="s">
        <v>302</v>
      </c>
      <c r="B44" s="174">
        <v>1</v>
      </c>
      <c r="C44" s="167" t="s">
        <v>14</v>
      </c>
      <c r="D44" s="168">
        <f t="shared" si="2"/>
        <v>611.75</v>
      </c>
      <c r="E44" s="169">
        <v>611.75</v>
      </c>
    </row>
    <row r="45" spans="1:5" ht="15" customHeight="1" x14ac:dyDescent="0.25">
      <c r="A45" s="165" t="s">
        <v>81</v>
      </c>
      <c r="B45" s="172">
        <v>0.16</v>
      </c>
      <c r="C45" s="167" t="s">
        <v>15</v>
      </c>
      <c r="D45" s="168">
        <f t="shared" si="2"/>
        <v>17304.875</v>
      </c>
      <c r="E45" s="169">
        <v>2768.78</v>
      </c>
    </row>
    <row r="46" spans="1:5" ht="15" customHeight="1" x14ac:dyDescent="0.25">
      <c r="A46" s="165" t="s">
        <v>64</v>
      </c>
      <c r="B46" s="174">
        <v>3</v>
      </c>
      <c r="C46" s="167" t="s">
        <v>18</v>
      </c>
      <c r="D46" s="168">
        <f t="shared" si="2"/>
        <v>253.75666666666666</v>
      </c>
      <c r="E46" s="169">
        <v>761.27</v>
      </c>
    </row>
    <row r="47" spans="1:5" ht="15" customHeight="1" x14ac:dyDescent="0.25">
      <c r="A47" s="165" t="s">
        <v>265</v>
      </c>
      <c r="B47" s="174">
        <v>7</v>
      </c>
      <c r="C47" s="167" t="s">
        <v>106</v>
      </c>
      <c r="D47" s="168">
        <f t="shared" si="2"/>
        <v>78.967142857142861</v>
      </c>
      <c r="E47" s="169">
        <v>552.77</v>
      </c>
    </row>
    <row r="48" spans="1:5" ht="15" customHeight="1" x14ac:dyDescent="0.25">
      <c r="A48" s="165" t="s">
        <v>303</v>
      </c>
      <c r="B48" s="174">
        <v>1</v>
      </c>
      <c r="C48" s="167" t="s">
        <v>178</v>
      </c>
      <c r="D48" s="168">
        <f t="shared" si="2"/>
        <v>585.76</v>
      </c>
      <c r="E48" s="169">
        <v>585.76</v>
      </c>
    </row>
    <row r="49" spans="1:5" ht="15" customHeight="1" x14ac:dyDescent="0.25">
      <c r="A49" s="165" t="s">
        <v>65</v>
      </c>
      <c r="B49" s="174">
        <v>1</v>
      </c>
      <c r="C49" s="167" t="s">
        <v>13</v>
      </c>
      <c r="D49" s="168">
        <f t="shared" si="2"/>
        <v>4474.1099999999997</v>
      </c>
      <c r="E49" s="169">
        <v>4474.1099999999997</v>
      </c>
    </row>
    <row r="50" spans="1:5" ht="15" customHeight="1" x14ac:dyDescent="0.25">
      <c r="A50" s="165" t="s">
        <v>66</v>
      </c>
      <c r="B50" s="174">
        <v>1</v>
      </c>
      <c r="C50" s="167" t="s">
        <v>14</v>
      </c>
      <c r="D50" s="168">
        <f t="shared" si="2"/>
        <v>3649.47</v>
      </c>
      <c r="E50" s="169">
        <v>3649.47</v>
      </c>
    </row>
    <row r="51" spans="1:5" ht="15" customHeight="1" x14ac:dyDescent="0.25">
      <c r="A51" s="165" t="s">
        <v>176</v>
      </c>
      <c r="B51" s="174">
        <v>1</v>
      </c>
      <c r="C51" s="167" t="s">
        <v>20</v>
      </c>
      <c r="D51" s="168">
        <f t="shared" si="2"/>
        <v>857.06</v>
      </c>
      <c r="E51" s="169">
        <v>857.06</v>
      </c>
    </row>
    <row r="52" spans="1:5" ht="15" customHeight="1" x14ac:dyDescent="0.25">
      <c r="A52" s="165" t="s">
        <v>224</v>
      </c>
      <c r="B52" s="174">
        <v>1</v>
      </c>
      <c r="C52" s="167" t="s">
        <v>20</v>
      </c>
      <c r="D52" s="168">
        <f t="shared" si="2"/>
        <v>598.84</v>
      </c>
      <c r="E52" s="169">
        <v>598.84</v>
      </c>
    </row>
    <row r="53" spans="1:5" ht="15" customHeight="1" x14ac:dyDescent="0.25">
      <c r="A53" s="165" t="s">
        <v>69</v>
      </c>
      <c r="B53" s="174">
        <v>33</v>
      </c>
      <c r="C53" s="167" t="s">
        <v>20</v>
      </c>
      <c r="D53" s="168">
        <f t="shared" si="2"/>
        <v>302.27181818181816</v>
      </c>
      <c r="E53" s="169">
        <v>9974.9699999999993</v>
      </c>
    </row>
    <row r="54" spans="1:5" x14ac:dyDescent="0.25">
      <c r="A54" s="227" t="s">
        <v>225</v>
      </c>
      <c r="B54" s="228"/>
      <c r="C54" s="228"/>
      <c r="D54" s="229"/>
      <c r="E54" s="170"/>
    </row>
    <row r="55" spans="1:5" ht="15" customHeight="1" x14ac:dyDescent="0.25">
      <c r="A55" s="165" t="s">
        <v>304</v>
      </c>
      <c r="B55" s="172">
        <v>0.06</v>
      </c>
      <c r="C55" s="167" t="s">
        <v>17</v>
      </c>
      <c r="D55" s="168">
        <f t="shared" ref="D55:D67" si="3">E55/B55</f>
        <v>18327.166666666668</v>
      </c>
      <c r="E55" s="169">
        <v>1099.6300000000001</v>
      </c>
    </row>
    <row r="56" spans="1:5" ht="15" customHeight="1" x14ac:dyDescent="0.25">
      <c r="A56" s="165" t="s">
        <v>305</v>
      </c>
      <c r="B56" s="173">
        <v>1.0999999999999999E-2</v>
      </c>
      <c r="C56" s="167" t="s">
        <v>15</v>
      </c>
      <c r="D56" s="168">
        <f t="shared" si="3"/>
        <v>18930</v>
      </c>
      <c r="E56" s="169">
        <v>208.23</v>
      </c>
    </row>
    <row r="57" spans="1:5" ht="15" customHeight="1" x14ac:dyDescent="0.25">
      <c r="A57" s="165" t="s">
        <v>306</v>
      </c>
      <c r="B57" s="173">
        <v>5.2999999999999999E-2</v>
      </c>
      <c r="C57" s="167" t="s">
        <v>89</v>
      </c>
      <c r="D57" s="168">
        <f t="shared" si="3"/>
        <v>22133.773584905659</v>
      </c>
      <c r="E57" s="169">
        <v>1173.0899999999999</v>
      </c>
    </row>
    <row r="58" spans="1:5" ht="15" customHeight="1" x14ac:dyDescent="0.25">
      <c r="A58" s="165" t="s">
        <v>307</v>
      </c>
      <c r="B58" s="172">
        <v>0.02</v>
      </c>
      <c r="C58" s="167" t="s">
        <v>17</v>
      </c>
      <c r="D58" s="168">
        <f t="shared" si="3"/>
        <v>39980.5</v>
      </c>
      <c r="E58" s="169">
        <v>799.61</v>
      </c>
    </row>
    <row r="59" spans="1:5" ht="15" customHeight="1" x14ac:dyDescent="0.25">
      <c r="A59" s="165" t="s">
        <v>270</v>
      </c>
      <c r="B59" s="173">
        <v>1.4999999999999999E-2</v>
      </c>
      <c r="C59" s="167" t="s">
        <v>89</v>
      </c>
      <c r="D59" s="168">
        <f t="shared" si="3"/>
        <v>33852</v>
      </c>
      <c r="E59" s="169">
        <v>507.78</v>
      </c>
    </row>
    <row r="60" spans="1:5" ht="28.5" customHeight="1" x14ac:dyDescent="0.25">
      <c r="A60" s="165" t="s">
        <v>308</v>
      </c>
      <c r="B60" s="173">
        <v>5.8000000000000003E-2</v>
      </c>
      <c r="C60" s="167" t="s">
        <v>89</v>
      </c>
      <c r="D60" s="168">
        <f t="shared" si="3"/>
        <v>23876.206896551721</v>
      </c>
      <c r="E60" s="169">
        <v>1384.82</v>
      </c>
    </row>
    <row r="61" spans="1:5" ht="29.25" customHeight="1" x14ac:dyDescent="0.25">
      <c r="A61" s="165" t="s">
        <v>321</v>
      </c>
      <c r="B61" s="173">
        <v>5.8000000000000003E-2</v>
      </c>
      <c r="C61" s="175" t="s">
        <v>89</v>
      </c>
      <c r="D61" s="168">
        <f t="shared" si="3"/>
        <v>4070.1724137931033</v>
      </c>
      <c r="E61" s="169">
        <v>236.07</v>
      </c>
    </row>
    <row r="62" spans="1:5" ht="27" customHeight="1" x14ac:dyDescent="0.25">
      <c r="A62" s="165" t="s">
        <v>259</v>
      </c>
      <c r="B62" s="173">
        <v>0.84699999999999998</v>
      </c>
      <c r="C62" s="167" t="s">
        <v>16</v>
      </c>
      <c r="D62" s="168">
        <f t="shared" si="3"/>
        <v>2105.1357733175914</v>
      </c>
      <c r="E62" s="169">
        <v>1783.05</v>
      </c>
    </row>
    <row r="63" spans="1:5" ht="15" customHeight="1" x14ac:dyDescent="0.25">
      <c r="A63" s="165" t="s">
        <v>309</v>
      </c>
      <c r="B63" s="171">
        <v>0.2</v>
      </c>
      <c r="C63" s="167" t="s">
        <v>273</v>
      </c>
      <c r="D63" s="168">
        <f t="shared" si="3"/>
        <v>3473.7999999999997</v>
      </c>
      <c r="E63" s="169">
        <v>694.76</v>
      </c>
    </row>
    <row r="64" spans="1:5" ht="15" customHeight="1" x14ac:dyDescent="0.25">
      <c r="A64" s="165" t="s">
        <v>310</v>
      </c>
      <c r="B64" s="172">
        <v>0.01</v>
      </c>
      <c r="C64" s="167" t="s">
        <v>17</v>
      </c>
      <c r="D64" s="168">
        <f t="shared" si="3"/>
        <v>27270.999999999996</v>
      </c>
      <c r="E64" s="169">
        <v>272.70999999999998</v>
      </c>
    </row>
    <row r="65" spans="1:5" ht="15" customHeight="1" x14ac:dyDescent="0.25">
      <c r="A65" s="165" t="s">
        <v>88</v>
      </c>
      <c r="B65" s="172">
        <v>0.21</v>
      </c>
      <c r="C65" s="167" t="s">
        <v>17</v>
      </c>
      <c r="D65" s="168">
        <f t="shared" si="3"/>
        <v>4355.2857142857147</v>
      </c>
      <c r="E65" s="169">
        <v>914.61</v>
      </c>
    </row>
    <row r="66" spans="1:5" ht="32.25" customHeight="1" x14ac:dyDescent="0.25">
      <c r="A66" s="165" t="s">
        <v>311</v>
      </c>
      <c r="B66" s="173">
        <v>1E-3</v>
      </c>
      <c r="C66" s="167" t="s">
        <v>89</v>
      </c>
      <c r="D66" s="168">
        <f t="shared" si="3"/>
        <v>113590</v>
      </c>
      <c r="E66" s="169">
        <v>113.59</v>
      </c>
    </row>
    <row r="67" spans="1:5" ht="15" customHeight="1" x14ac:dyDescent="0.25">
      <c r="A67" s="165" t="s">
        <v>271</v>
      </c>
      <c r="B67" s="172">
        <v>0.03</v>
      </c>
      <c r="C67" s="167" t="s">
        <v>17</v>
      </c>
      <c r="D67" s="168">
        <f t="shared" si="3"/>
        <v>53419.333333333336</v>
      </c>
      <c r="E67" s="169">
        <v>1602.58</v>
      </c>
    </row>
    <row r="68" spans="1:5" ht="29.25" customHeight="1" x14ac:dyDescent="0.25">
      <c r="A68" s="165" t="s">
        <v>70</v>
      </c>
      <c r="B68" s="173">
        <v>1.069</v>
      </c>
      <c r="C68" s="167" t="s">
        <v>16</v>
      </c>
      <c r="D68" s="168">
        <f t="shared" ref="D68:D78" si="4">E68/B68</f>
        <v>2025.9869036482696</v>
      </c>
      <c r="E68" s="169">
        <v>2165.7800000000002</v>
      </c>
    </row>
    <row r="69" spans="1:5" ht="29.25" customHeight="1" x14ac:dyDescent="0.25">
      <c r="A69" s="165" t="s">
        <v>312</v>
      </c>
      <c r="B69" s="173">
        <v>1.0589999999999999</v>
      </c>
      <c r="C69" s="167" t="s">
        <v>16</v>
      </c>
      <c r="D69" s="168">
        <f t="shared" si="4"/>
        <v>2013.522190745987</v>
      </c>
      <c r="E69" s="169">
        <v>2132.3200000000002</v>
      </c>
    </row>
    <row r="70" spans="1:5" ht="29.25" customHeight="1" x14ac:dyDescent="0.25">
      <c r="A70" s="165" t="s">
        <v>313</v>
      </c>
      <c r="B70" s="173">
        <v>1.6950000000000001</v>
      </c>
      <c r="C70" s="167" t="s">
        <v>16</v>
      </c>
      <c r="D70" s="168">
        <f t="shared" si="4"/>
        <v>610.37758112094389</v>
      </c>
      <c r="E70" s="169">
        <v>1034.5899999999999</v>
      </c>
    </row>
    <row r="71" spans="1:5" ht="15" customHeight="1" x14ac:dyDescent="0.25">
      <c r="A71" s="165" t="s">
        <v>314</v>
      </c>
      <c r="B71" s="174">
        <v>12</v>
      </c>
      <c r="C71" s="167" t="s">
        <v>315</v>
      </c>
      <c r="D71" s="168">
        <f t="shared" si="4"/>
        <v>80.650833333333324</v>
      </c>
      <c r="E71" s="169">
        <v>967.81</v>
      </c>
    </row>
    <row r="72" spans="1:5" ht="15" customHeight="1" x14ac:dyDescent="0.25">
      <c r="A72" s="165" t="s">
        <v>275</v>
      </c>
      <c r="B72" s="174">
        <v>114</v>
      </c>
      <c r="C72" s="167" t="s">
        <v>82</v>
      </c>
      <c r="D72" s="168">
        <f t="shared" si="4"/>
        <v>57.496403508771934</v>
      </c>
      <c r="E72" s="169">
        <v>6554.59</v>
      </c>
    </row>
    <row r="73" spans="1:5" ht="30" customHeight="1" x14ac:dyDescent="0.25">
      <c r="A73" s="165" t="s">
        <v>316</v>
      </c>
      <c r="B73" s="173">
        <v>0.84699999999999998</v>
      </c>
      <c r="C73" s="167" t="s">
        <v>16</v>
      </c>
      <c r="D73" s="168">
        <f t="shared" si="4"/>
        <v>610.51948051948057</v>
      </c>
      <c r="E73" s="169">
        <v>517.11</v>
      </c>
    </row>
    <row r="74" spans="1:5" ht="15" customHeight="1" x14ac:dyDescent="0.25">
      <c r="A74" s="165" t="s">
        <v>317</v>
      </c>
      <c r="B74" s="172">
        <v>0.01</v>
      </c>
      <c r="C74" s="167" t="s">
        <v>318</v>
      </c>
      <c r="D74" s="168">
        <f t="shared" si="4"/>
        <v>53715.999999999993</v>
      </c>
      <c r="E74" s="169">
        <v>537.16</v>
      </c>
    </row>
    <row r="75" spans="1:5" ht="15" customHeight="1" x14ac:dyDescent="0.25">
      <c r="A75" s="165" t="s">
        <v>184</v>
      </c>
      <c r="B75" s="172">
        <v>0.01</v>
      </c>
      <c r="C75" s="167" t="s">
        <v>90</v>
      </c>
      <c r="D75" s="168">
        <f t="shared" si="4"/>
        <v>34807</v>
      </c>
      <c r="E75" s="169">
        <v>348.07</v>
      </c>
    </row>
    <row r="76" spans="1:5" ht="15" customHeight="1" x14ac:dyDescent="0.25">
      <c r="A76" s="165" t="s">
        <v>233</v>
      </c>
      <c r="B76" s="172">
        <v>0.03</v>
      </c>
      <c r="C76" s="167" t="s">
        <v>17</v>
      </c>
      <c r="D76" s="168">
        <f t="shared" si="4"/>
        <v>34411.666666666664</v>
      </c>
      <c r="E76" s="169">
        <v>1032.3499999999999</v>
      </c>
    </row>
    <row r="77" spans="1:5" ht="15" customHeight="1" x14ac:dyDescent="0.25">
      <c r="A77" s="165" t="s">
        <v>319</v>
      </c>
      <c r="B77" s="173">
        <v>5.2999999999999999E-2</v>
      </c>
      <c r="C77" s="167" t="s">
        <v>89</v>
      </c>
      <c r="D77" s="168">
        <f t="shared" si="4"/>
        <v>16134.716981132076</v>
      </c>
      <c r="E77" s="169">
        <v>855.14</v>
      </c>
    </row>
    <row r="78" spans="1:5" ht="15" customHeight="1" x14ac:dyDescent="0.25">
      <c r="A78" s="165" t="s">
        <v>320</v>
      </c>
      <c r="B78" s="172">
        <v>0.06</v>
      </c>
      <c r="C78" s="167" t="s">
        <v>17</v>
      </c>
      <c r="D78" s="168">
        <f t="shared" si="4"/>
        <v>141020.83333333334</v>
      </c>
      <c r="E78" s="169">
        <v>8461.25</v>
      </c>
    </row>
    <row r="79" spans="1:5" ht="27" customHeight="1" x14ac:dyDescent="0.25">
      <c r="A79" s="165" t="s">
        <v>234</v>
      </c>
      <c r="B79" s="172">
        <v>0.01</v>
      </c>
      <c r="C79" s="167" t="s">
        <v>17</v>
      </c>
      <c r="D79" s="168">
        <f>E79/B79</f>
        <v>51825</v>
      </c>
      <c r="E79" s="169">
        <v>518.25</v>
      </c>
    </row>
    <row r="80" spans="1:5" ht="15" customHeight="1" x14ac:dyDescent="0.25">
      <c r="A80" s="227" t="s">
        <v>40</v>
      </c>
      <c r="B80" s="228"/>
      <c r="C80" s="228"/>
      <c r="D80" s="229"/>
      <c r="E80" s="170"/>
    </row>
    <row r="81" spans="1:7" ht="29.25" customHeight="1" x14ac:dyDescent="0.25">
      <c r="A81" s="165" t="s">
        <v>58</v>
      </c>
      <c r="B81" s="166" t="s">
        <v>194</v>
      </c>
      <c r="C81" s="167" t="s">
        <v>11</v>
      </c>
      <c r="D81" s="168">
        <f>E81</f>
        <v>4318.28</v>
      </c>
      <c r="E81" s="169">
        <v>4318.28</v>
      </c>
    </row>
    <row r="82" spans="1:7" x14ac:dyDescent="0.25">
      <c r="A82" s="227" t="s">
        <v>170</v>
      </c>
      <c r="B82" s="228"/>
      <c r="C82" s="228"/>
      <c r="D82" s="229"/>
      <c r="E82" s="170"/>
    </row>
    <row r="83" spans="1:7" ht="15" customHeight="1" x14ac:dyDescent="0.25">
      <c r="A83" s="165" t="s">
        <v>171</v>
      </c>
      <c r="B83" s="166" t="s">
        <v>194</v>
      </c>
      <c r="C83" s="167" t="s">
        <v>217</v>
      </c>
      <c r="D83" s="168">
        <f>E83</f>
        <v>6800</v>
      </c>
      <c r="E83" s="169">
        <v>6800</v>
      </c>
    </row>
    <row r="84" spans="1:7" x14ac:dyDescent="0.25">
      <c r="A84" s="227" t="s">
        <v>276</v>
      </c>
      <c r="B84" s="228"/>
      <c r="C84" s="228"/>
      <c r="D84" s="229"/>
      <c r="E84" s="170"/>
    </row>
    <row r="85" spans="1:7" ht="15" customHeight="1" x14ac:dyDescent="0.25">
      <c r="A85" s="165" t="s">
        <v>277</v>
      </c>
      <c r="B85" s="166" t="s">
        <v>194</v>
      </c>
      <c r="C85" s="167" t="s">
        <v>11</v>
      </c>
      <c r="D85" s="168">
        <f>E85</f>
        <v>3600</v>
      </c>
      <c r="E85" s="169">
        <v>3600</v>
      </c>
    </row>
    <row r="86" spans="1:7" s="153" customFormat="1" ht="15" customHeight="1" x14ac:dyDescent="0.25">
      <c r="A86" s="165" t="s">
        <v>326</v>
      </c>
      <c r="B86" s="166" t="s">
        <v>194</v>
      </c>
      <c r="C86" s="167" t="s">
        <v>11</v>
      </c>
      <c r="D86" s="168">
        <f>E86</f>
        <v>-7500</v>
      </c>
      <c r="E86" s="169">
        <v>-7500</v>
      </c>
    </row>
    <row r="87" spans="1:7" ht="15" customHeight="1" x14ac:dyDescent="0.25">
      <c r="A87" s="227" t="s">
        <v>278</v>
      </c>
      <c r="B87" s="228"/>
      <c r="C87" s="228"/>
      <c r="D87" s="229"/>
      <c r="E87" s="170"/>
    </row>
    <row r="88" spans="1:7" ht="33" customHeight="1" x14ac:dyDescent="0.25">
      <c r="A88" s="165" t="s">
        <v>279</v>
      </c>
      <c r="B88" s="166" t="s">
        <v>23</v>
      </c>
      <c r="C88" s="167" t="s">
        <v>11</v>
      </c>
      <c r="D88" s="168">
        <f>E88</f>
        <v>318.54000000000002</v>
      </c>
      <c r="E88" s="169">
        <v>318.54000000000002</v>
      </c>
      <c r="F88" s="157">
        <f>SUM(E17:E88)</f>
        <v>162664.00000000003</v>
      </c>
      <c r="G88" s="178">
        <v>170164.03</v>
      </c>
    </row>
    <row r="89" spans="1:7" s="28" customFormat="1" x14ac:dyDescent="0.25">
      <c r="A89" s="36" t="s">
        <v>10</v>
      </c>
      <c r="B89" s="52"/>
      <c r="C89" s="52"/>
      <c r="D89" s="52"/>
      <c r="E89" s="53"/>
      <c r="G89" s="28">
        <v>-7500</v>
      </c>
    </row>
    <row r="90" spans="1:7" s="28" customFormat="1" x14ac:dyDescent="0.25">
      <c r="A90" s="37" t="s">
        <v>75</v>
      </c>
      <c r="B90" s="54" t="s">
        <v>22</v>
      </c>
      <c r="C90" s="54" t="s">
        <v>11</v>
      </c>
      <c r="D90" s="54">
        <f>E90</f>
        <v>16266.400000000003</v>
      </c>
      <c r="E90" s="55">
        <f>SUM(E17:E88)*10%</f>
        <v>16266.400000000003</v>
      </c>
      <c r="G90" s="179">
        <f>G88+G89</f>
        <v>162664.03</v>
      </c>
    </row>
    <row r="91" spans="1:7" x14ac:dyDescent="0.25">
      <c r="A91" s="150" t="s">
        <v>26</v>
      </c>
      <c r="B91" s="149"/>
      <c r="C91" s="149"/>
      <c r="D91" s="149"/>
      <c r="E91" s="151">
        <f>F88+E90</f>
        <v>178930.40000000002</v>
      </c>
    </row>
    <row r="92" spans="1:7" x14ac:dyDescent="0.25">
      <c r="A92" s="222"/>
      <c r="B92" s="222"/>
      <c r="C92" s="222"/>
      <c r="D92" s="222"/>
      <c r="E92" s="222"/>
    </row>
    <row r="93" spans="1:7" x14ac:dyDescent="0.25">
      <c r="A93" s="222"/>
      <c r="B93" s="222"/>
      <c r="C93" s="222"/>
      <c r="D93" s="222"/>
      <c r="E93" s="222"/>
    </row>
    <row r="94" spans="1:7" s="160" customFormat="1" ht="21.75" customHeight="1" x14ac:dyDescent="0.25">
      <c r="A94" s="225" t="s">
        <v>323</v>
      </c>
      <c r="B94" s="225"/>
      <c r="C94" s="225"/>
      <c r="D94" s="225"/>
      <c r="E94" s="158">
        <f>E91</f>
        <v>178930.40000000002</v>
      </c>
      <c r="F94" s="159"/>
    </row>
    <row r="95" spans="1:7" s="160" customFormat="1" ht="20.25" customHeight="1" x14ac:dyDescent="0.25">
      <c r="A95" s="226" t="str">
        <f>[1]!Сумма_прописью(E94)</f>
        <v>Сто семьдесят восемь тысяч девятьсот тридцать рублей 40 копеек.</v>
      </c>
      <c r="B95" s="226"/>
      <c r="C95" s="226"/>
      <c r="D95" s="226"/>
      <c r="E95" s="226"/>
      <c r="F95" s="161"/>
    </row>
    <row r="96" spans="1:7" s="160" customFormat="1" ht="24.75" customHeight="1" x14ac:dyDescent="0.25">
      <c r="A96" s="225" t="s">
        <v>235</v>
      </c>
      <c r="B96" s="225"/>
      <c r="C96" s="225"/>
      <c r="D96" s="225"/>
      <c r="E96" s="225"/>
      <c r="F96" s="162"/>
    </row>
    <row r="97" spans="1:6" s="160" customFormat="1" ht="24" customHeight="1" x14ac:dyDescent="0.25">
      <c r="A97" s="225" t="s">
        <v>236</v>
      </c>
      <c r="B97" s="225"/>
      <c r="C97" s="225"/>
      <c r="D97" s="225"/>
      <c r="E97" s="225"/>
      <c r="F97" s="162"/>
    </row>
    <row r="98" spans="1:6" s="160" customFormat="1" ht="30.75" customHeight="1" x14ac:dyDescent="0.25">
      <c r="A98" s="225" t="s">
        <v>237</v>
      </c>
      <c r="B98" s="225"/>
      <c r="C98" s="225"/>
      <c r="D98" s="225"/>
      <c r="E98" s="225"/>
      <c r="F98" s="162"/>
    </row>
    <row r="99" spans="1:6" s="160" customFormat="1" x14ac:dyDescent="0.25">
      <c r="A99" s="163"/>
      <c r="B99" s="163"/>
      <c r="C99" s="163"/>
      <c r="D99" s="163"/>
      <c r="E99" s="163"/>
      <c r="F99" s="163"/>
    </row>
    <row r="100" spans="1:6" s="160" customFormat="1" ht="24.75" customHeight="1" x14ac:dyDescent="0.25">
      <c r="A100" s="225" t="s">
        <v>322</v>
      </c>
      <c r="B100" s="225"/>
      <c r="C100" s="225"/>
      <c r="D100" s="225"/>
      <c r="E100" s="225"/>
      <c r="F100" s="162"/>
    </row>
    <row r="101" spans="1:6" ht="18.75" customHeight="1" x14ac:dyDescent="0.25">
      <c r="A101" s="164" t="s">
        <v>238</v>
      </c>
      <c r="B101" s="164"/>
      <c r="C101" s="164"/>
      <c r="D101" s="164"/>
      <c r="E101" s="164"/>
    </row>
    <row r="102" spans="1:6" ht="24.75" customHeight="1" x14ac:dyDescent="0.25">
      <c r="A102" s="164" t="s">
        <v>324</v>
      </c>
      <c r="B102" s="164"/>
      <c r="C102" s="164"/>
      <c r="D102" s="164"/>
      <c r="E102" s="164"/>
    </row>
    <row r="103" spans="1:6" ht="10.5" customHeight="1" x14ac:dyDescent="0.25">
      <c r="B103" s="164"/>
      <c r="C103" s="164"/>
      <c r="D103" s="164" t="s">
        <v>28</v>
      </c>
      <c r="E103" s="164"/>
    </row>
    <row r="104" spans="1:6" x14ac:dyDescent="0.25">
      <c r="A104" s="222"/>
      <c r="B104" s="222"/>
      <c r="C104" s="222"/>
      <c r="D104" s="222"/>
      <c r="E104" s="222"/>
    </row>
    <row r="105" spans="1:6" x14ac:dyDescent="0.25">
      <c r="A105" s="222" t="s">
        <v>282</v>
      </c>
      <c r="B105" s="222"/>
      <c r="C105" s="222"/>
      <c r="D105" s="222"/>
      <c r="E105" s="222"/>
    </row>
    <row r="106" spans="1:6" ht="10.5" customHeight="1" x14ac:dyDescent="0.25">
      <c r="B106" s="222"/>
      <c r="C106" s="222"/>
      <c r="D106" s="222" t="s">
        <v>28</v>
      </c>
      <c r="E106" s="222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0:E10"/>
    <mergeCell ref="A11:E11"/>
    <mergeCell ref="A12:E12"/>
    <mergeCell ref="A13:E13"/>
    <mergeCell ref="A14:E14"/>
    <mergeCell ref="A54:D54"/>
    <mergeCell ref="A25:D25"/>
    <mergeCell ref="A23:D23"/>
    <mergeCell ref="A16:D16"/>
    <mergeCell ref="A18:D18"/>
    <mergeCell ref="A92:E92"/>
    <mergeCell ref="A87:D87"/>
    <mergeCell ref="A80:D80"/>
    <mergeCell ref="A82:D82"/>
    <mergeCell ref="A84:D84"/>
    <mergeCell ref="A93:E93"/>
    <mergeCell ref="A95:E95"/>
    <mergeCell ref="A96:E96"/>
    <mergeCell ref="A97:E97"/>
    <mergeCell ref="A98:E98"/>
    <mergeCell ref="A104:E104"/>
    <mergeCell ref="A94:D94"/>
    <mergeCell ref="A105:E105"/>
    <mergeCell ref="B106:C106"/>
    <mergeCell ref="D106:E106"/>
    <mergeCell ref="A100:E100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2022-04-13T15:25:41Z</dcterms:modified>
</cp:coreProperties>
</file>