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500" windowHeight="1116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Акт!$A$1:$E$128</definedName>
    <definedName name="_xlnm.Print_Area" localSheetId="3">'Акт (2)'!$A$1:$E$92</definedName>
    <definedName name="_xlnm.Print_Area" localSheetId="9">акт21!$A$3:$E$116</definedName>
    <definedName name="_xlnm.Print_Area" localSheetId="1">Бюджет!$A$1:$D$41</definedName>
    <definedName name="_xlnm.Print_Area" localSheetId="7">Лист1!$A$3:$E$108</definedName>
    <definedName name="_xlnm.Print_Area" localSheetId="5">Лист3!$A$2:$E$99</definedName>
  </definedNames>
  <calcPr calcId="145621"/>
</workbook>
</file>

<file path=xl/calcChain.xml><?xml version="1.0" encoding="utf-8"?>
<calcChain xmlns="http://schemas.openxmlformats.org/spreadsheetml/2006/main">
  <c r="F98" i="10" l="1"/>
  <c r="F18" i="9" l="1"/>
  <c r="F22" i="9" s="1"/>
  <c r="F14" i="9"/>
  <c r="E101" i="10"/>
  <c r="E104" i="10" s="1"/>
  <c r="F23" i="9" s="1"/>
  <c r="E100" i="10"/>
  <c r="D22" i="10"/>
  <c r="D21" i="10"/>
  <c r="D44" i="10"/>
  <c r="D45" i="10"/>
  <c r="D46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76" i="10"/>
  <c r="D77" i="10"/>
  <c r="D78" i="10"/>
  <c r="D79" i="10"/>
  <c r="D80" i="10"/>
  <c r="D81" i="10"/>
  <c r="D47" i="10"/>
  <c r="D82" i="10"/>
  <c r="D83" i="10"/>
  <c r="D84" i="10"/>
  <c r="D85" i="10"/>
  <c r="D86" i="10"/>
  <c r="D87" i="10"/>
  <c r="D88" i="10"/>
  <c r="D89" i="10"/>
  <c r="D98" i="10"/>
  <c r="D97" i="10"/>
  <c r="D95" i="10"/>
  <c r="D93" i="10"/>
  <c r="D91" i="10"/>
  <c r="D28" i="10"/>
  <c r="D26" i="10"/>
  <c r="D24" i="10"/>
  <c r="D23" i="10"/>
  <c r="D20" i="10"/>
  <c r="D19" i="10"/>
  <c r="F24" i="9" l="1"/>
  <c r="F25" i="9"/>
  <c r="D100" i="10"/>
  <c r="H25" i="7"/>
  <c r="D84" i="8"/>
  <c r="D86" i="8"/>
  <c r="D87" i="8"/>
  <c r="D89" i="8"/>
  <c r="D90" i="8"/>
  <c r="D82" i="8"/>
  <c r="D78" i="8"/>
  <c r="D65" i="8"/>
  <c r="D63" i="8"/>
  <c r="D56" i="8"/>
  <c r="D38" i="8"/>
  <c r="D36" i="8"/>
  <c r="D37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7" i="8"/>
  <c r="D58" i="8"/>
  <c r="D59" i="8"/>
  <c r="D60" i="8"/>
  <c r="D62" i="8"/>
  <c r="D64" i="8"/>
  <c r="D66" i="8"/>
  <c r="D67" i="8"/>
  <c r="D68" i="8"/>
  <c r="D69" i="8"/>
  <c r="D70" i="8"/>
  <c r="D71" i="8"/>
  <c r="D72" i="8"/>
  <c r="D73" i="8"/>
  <c r="D74" i="8"/>
  <c r="D75" i="8"/>
  <c r="D76" i="8"/>
  <c r="D77" i="8"/>
  <c r="D79" i="8"/>
  <c r="D80" i="8"/>
  <c r="D35" i="8"/>
  <c r="D24" i="8"/>
  <c r="D23" i="8"/>
  <c r="D20" i="8"/>
  <c r="D21" i="8"/>
  <c r="D22" i="8"/>
  <c r="D25" i="8"/>
  <c r="D26" i="8"/>
  <c r="D27" i="8"/>
  <c r="D29" i="8"/>
  <c r="D31" i="8"/>
  <c r="D33" i="8"/>
  <c r="D19" i="8"/>
  <c r="E92" i="8" l="1"/>
  <c r="D92" i="8" s="1"/>
  <c r="E93" i="8" l="1"/>
  <c r="F23" i="7" s="1"/>
  <c r="F19" i="7"/>
  <c r="F15" i="7"/>
  <c r="F18" i="7"/>
  <c r="F22" i="7" s="1"/>
  <c r="F14" i="7"/>
  <c r="F24" i="7" l="1"/>
  <c r="F25" i="7"/>
  <c r="E22" i="3" l="1"/>
  <c r="E84" i="3" s="1"/>
  <c r="F19" i="6" l="1"/>
  <c r="F15" i="6"/>
  <c r="E85" i="3"/>
  <c r="F23" i="6" s="1"/>
  <c r="D84" i="3"/>
  <c r="D81" i="3"/>
  <c r="D79" i="3"/>
  <c r="D78" i="3"/>
  <c r="D75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6" i="3"/>
  <c r="D31" i="3"/>
  <c r="D22" i="3"/>
  <c r="D23" i="3"/>
  <c r="D25" i="3"/>
  <c r="D27" i="3"/>
  <c r="D29" i="3"/>
  <c r="D21" i="3"/>
  <c r="D20" i="3"/>
  <c r="D19" i="3"/>
  <c r="F18" i="6"/>
  <c r="F22" i="6" s="1"/>
  <c r="F14" i="6"/>
  <c r="F24" i="6" l="1"/>
  <c r="F25" i="6"/>
  <c r="D69" i="5"/>
  <c r="D71" i="5"/>
  <c r="D72" i="5"/>
  <c r="D67" i="5"/>
  <c r="D52" i="5"/>
  <c r="D50" i="5"/>
  <c r="D46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40" i="5"/>
  <c r="D41" i="5"/>
  <c r="D42" i="5"/>
  <c r="D43" i="5"/>
  <c r="D44" i="5"/>
  <c r="D45" i="5"/>
  <c r="D47" i="5"/>
  <c r="D48" i="5"/>
  <c r="D54" i="5"/>
  <c r="D56" i="5"/>
  <c r="D57" i="5"/>
  <c r="D58" i="5"/>
  <c r="D59" i="5"/>
  <c r="D60" i="5"/>
  <c r="D61" i="5"/>
  <c r="D62" i="5"/>
  <c r="D63" i="5"/>
  <c r="D64" i="5"/>
  <c r="D65" i="5"/>
  <c r="D21" i="5"/>
  <c r="E18" i="5"/>
  <c r="D18" i="5" s="1"/>
  <c r="D19" i="5"/>
  <c r="D16" i="5"/>
  <c r="D14" i="5"/>
  <c r="D12" i="5"/>
  <c r="D7" i="5"/>
  <c r="D10" i="5"/>
  <c r="D9" i="5"/>
  <c r="E74" i="5" l="1"/>
  <c r="E75" i="5" s="1"/>
  <c r="F24" i="4" s="1"/>
  <c r="D74" i="5" l="1"/>
  <c r="F16" i="4"/>
  <c r="F13" i="4"/>
  <c r="F19" i="4"/>
  <c r="F15" i="4"/>
  <c r="F23" i="4" l="1"/>
  <c r="F25" i="4" s="1"/>
  <c r="F26" i="4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E111" i="1"/>
  <c r="C34" i="2"/>
  <c r="D34" i="2"/>
  <c r="E35" i="2" l="1"/>
  <c r="B34" i="2"/>
  <c r="D110" i="1"/>
  <c r="D108" i="1"/>
  <c r="D106" i="1"/>
  <c r="D104" i="1"/>
  <c r="D102" i="1"/>
  <c r="D101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1" i="1"/>
  <c r="D70" i="1"/>
  <c r="D69" i="1"/>
  <c r="D68" i="1"/>
  <c r="D67" i="1"/>
  <c r="D66" i="1"/>
  <c r="D65" i="1"/>
  <c r="D63" i="1"/>
  <c r="D61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8" i="1"/>
  <c r="D17" i="1"/>
  <c r="D16" i="1"/>
  <c r="D15" i="1"/>
  <c r="D13" i="1"/>
  <c r="D11" i="1"/>
  <c r="D9" i="1"/>
  <c r="D7" i="1"/>
</calcChain>
</file>

<file path=xl/sharedStrings.xml><?xml version="1.0" encoding="utf-8"?>
<sst xmlns="http://schemas.openxmlformats.org/spreadsheetml/2006/main" count="1172" uniqueCount="398">
  <si>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</si>
  <si>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</si>
  <si>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</si>
  <si>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</si>
  <si>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</si>
  <si>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</si>
  <si>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</si>
  <si>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</si>
  <si>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</si>
  <si>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</si>
  <si>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</si>
  <si>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</si>
  <si>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</si>
  <si>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</si>
  <si>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</si>
  <si>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</si>
  <si>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</si>
  <si>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</si>
  <si>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</si>
  <si>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</si>
  <si>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</si>
  <si>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</si>
  <si>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</si>
  <si>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</si>
  <si>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</si>
  <si>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</si>
  <si>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</si>
  <si>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</si>
  <si>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</si>
  <si>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</si>
  <si>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</si>
  <si>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</si>
  <si>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</si>
  <si>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</si>
  <si>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</si>
  <si>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</si>
  <si>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</si>
  <si>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</si>
  <si>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</si>
  <si>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</si>
  <si>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</si>
  <si>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</si>
  <si>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</si>
  <si>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</si>
  <si>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</si>
  <si>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</si>
  <si>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</si>
  <si>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</si>
  <si>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</si>
  <si>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</si>
  <si>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</si>
  <si>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</si>
  <si>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</si>
  <si>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</si>
  <si>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</si>
  <si>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</si>
  <si>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</si>
  <si>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</si>
  <si>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</si>
  <si>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</si>
  <si>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</si>
  <si>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</si>
  <si>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</si>
  <si>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</si>
  <si>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</si>
  <si>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</si>
  <si>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</si>
  <si>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</si>
  <si>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</si>
  <si>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</si>
  <si>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</si>
  <si>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</si>
  <si>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</si>
  <si>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</si>
  <si>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</si>
  <si>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</si>
  <si>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</si>
  <si>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</si>
  <si>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</si>
  <si>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</si>
  <si>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</si>
  <si>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</si>
  <si>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</si>
  <si>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</si>
  <si>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</si>
  <si>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</si>
  <si>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</si>
  <si>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конструктивных элементов жилых зданий</t>
  </si>
  <si>
    <t>100 мест</t>
  </si>
  <si>
    <t xml:space="preserve">     Постановка заклепок в местах соединения труб</t>
  </si>
  <si>
    <t>100 м2</t>
  </si>
  <si>
    <t xml:space="preserve">     Смена дверных приборов: пружин</t>
  </si>
  <si>
    <t>100 приборов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</si>
  <si>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</si>
  <si>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</si>
  <si>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</si>
  <si>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</si>
  <si>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</si>
  <si>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</si>
  <si>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</si>
  <si>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</si>
  <si>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</si>
  <si>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</si>
  <si>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</si>
  <si>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</si>
  <si>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</si>
  <si>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</si>
  <si>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</si>
  <si>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</si>
  <si>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</si>
  <si>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</si>
  <si>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</si>
  <si>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</si>
  <si>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</t>
  </si>
  <si>
    <t xml:space="preserve">     Очистка кровли от снега толщ. 10 см, сбивание сосулей (вышка)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</si>
  <si>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</si>
  <si>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</si>
  <si>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 xml:space="preserve">     Изоляция трубопровода матами с совмещенным покрывным  слоем</t>
  </si>
  <si>
    <t>1 м3</t>
  </si>
  <si>
    <t>10 м2</t>
  </si>
  <si>
    <t xml:space="preserve">     Изготовление щита из доски б/у</t>
  </si>
  <si>
    <t>т</t>
  </si>
  <si>
    <t xml:space="preserve">     Приготовление растворов вручную.</t>
  </si>
  <si>
    <t xml:space="preserve">     Очистка чердаков и подвалов</t>
  </si>
  <si>
    <t>По нормативу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</si>
  <si>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</si>
  <si>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</si>
  <si>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</si>
  <si>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Укладка щитов из доски б/у</t>
  </si>
  <si>
    <t xml:space="preserve">     Прокладка трубопроводов канализационных из полиэтиленовых труб</t>
  </si>
  <si>
    <t xml:space="preserve">     Разборка трубопровода из чугунных канализационных труб.</t>
  </si>
  <si>
    <t>1 узел</t>
  </si>
  <si>
    <t>1 стояк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</si>
  <si>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</si>
  <si>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</si>
  <si>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Заделка подвальных окон: фанерой</t>
  </si>
  <si>
    <t xml:space="preserve">     Перенавеска водосточных труб.</t>
  </si>
  <si>
    <t xml:space="preserve">     Смена ухватов для водосточных труб</t>
  </si>
  <si>
    <t xml:space="preserve">     Монтаж козырька над входной дверью в подъезд</t>
  </si>
  <si>
    <t xml:space="preserve">     Ремонт козырьков над подъездом (сварка)</t>
  </si>
  <si>
    <t xml:space="preserve">     Смена воронки с вышки</t>
  </si>
  <si>
    <t xml:space="preserve">     Смена частей водосточных труб</t>
  </si>
  <si>
    <t>100 м, 100 шт.</t>
  </si>
  <si>
    <t xml:space="preserve">     Смена частей водосточных труб: отметов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</si>
  <si>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</si>
  <si>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</si>
  <si>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>Дезинсекция и дератизация</t>
  </si>
  <si>
    <t xml:space="preserve">     Дезинсекция и дератизация</t>
  </si>
  <si>
    <t xml:space="preserve">     Временная заделка свищей и трещин на внутренних трубопроводах и стояках.</t>
  </si>
  <si>
    <t>1 место</t>
  </si>
  <si>
    <t xml:space="preserve">     Смена стекол в деревянных переплетах при площади стекла  до: 0,5 м</t>
  </si>
  <si>
    <t xml:space="preserve">     Смена стекол толщиной 2-3 мм  на штапиках по замазке: в деревянных переплетах при S проема до 1 м2</t>
  </si>
  <si>
    <t xml:space="preserve">     Смена ухватов для водосточных труб: в каменных стенах</t>
  </si>
  <si>
    <t xml:space="preserve">     Укрепление и ремонт покрытия козырька из оцинкованной стали (проф. настила)</t>
  </si>
  <si>
    <t xml:space="preserve">     Замена радиатора на регистр с изготовлением Д-50</t>
  </si>
  <si>
    <t xml:space="preserve">     Разборка трубопроводов: на резьбе диаметром до 50 мм</t>
  </si>
  <si>
    <t xml:space="preserve">     Установка заглушек на трубопроводах д. до 100мм</t>
  </si>
  <si>
    <t xml:space="preserve">     Демонтаж козырька над входной дверью в подъезд</t>
  </si>
  <si>
    <t xml:space="preserve">     Демонтаж-монтаж дверных приборов: петли</t>
  </si>
  <si>
    <t xml:space="preserve">     Протравка стен крыльца простых с земли и лесов (Прим.)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</si>
  <si>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</si>
  <si>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металлических решеток на приямок: средний</t>
  </si>
  <si>
    <t xml:space="preserve">     Ремонт поверхности крыльца цементным раствором площадью заделки: до 1,0 м2</t>
  </si>
  <si>
    <t xml:space="preserve">     Ремонт существующего крыльца железобетоном сверху</t>
  </si>
  <si>
    <t xml:space="preserve">     Ремонт ходовых трапов</t>
  </si>
  <si>
    <t>100 досок</t>
  </si>
  <si>
    <t xml:space="preserve">     Ремонт штукатурки  фасадов с грунтовкой</t>
  </si>
  <si>
    <t xml:space="preserve">     Ремонт штукатурки  фасадов с грунтовкой (вывалы)</t>
  </si>
  <si>
    <t xml:space="preserve">     Ремонт штукатурки стен крыльца площадью отдельных мест до 5 м2 толщиной слоя до 20 мм</t>
  </si>
  <si>
    <t xml:space="preserve">     Смена обделок из листовой стали поясков, сандриков, отливов, карнизов шириной до: 0,4 мм</t>
  </si>
  <si>
    <t xml:space="preserve">     Смена частей водосточных труб: прямых звеньев с земли, лестниц или подмостей</t>
  </si>
  <si>
    <t xml:space="preserve">     Установка оконных переплетов: глухих</t>
  </si>
  <si>
    <t xml:space="preserve">     Установка оконных переплетов: створных</t>
  </si>
  <si>
    <t>100 створок</t>
  </si>
  <si>
    <t xml:space="preserve">     Установка частей водосточных труб (отметов)</t>
  </si>
  <si>
    <t xml:space="preserve">     Устройство основания под штукатурку из металлической сетки: по кирпичным и бетонным поверхностям</t>
  </si>
  <si>
    <t>АКТ № 107/12-2017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</si>
  <si>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12 квартала 107.</t>
  </si>
  <si>
    <t>Задолженность по оплате за содержание и текущий ремонт на 01.01.2018 г. -  273 929,58 руб.</t>
  </si>
  <si>
    <t>Отчет по бюджету №107/12-2017</t>
  </si>
  <si>
    <t>на общую сумму 650 919,89 руб. (Шестьсот пятьдесят тысяч девятьсот девятнадцать рублей 89 копеек).</t>
  </si>
  <si>
    <t>Долг за выполненные работы (доходы за минусом расходов) на  01.01.2018 г. -  258 803,15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</si>
  <si>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</si>
  <si>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</si>
  <si>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</si>
  <si>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</si>
  <si>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</si>
  <si>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</si>
  <si>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</si>
  <si>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</si>
  <si>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</si>
  <si>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</si>
  <si>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</si>
  <si>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</si>
  <si>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</si>
  <si>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Списание долга за выполненые работы на 01.01.2015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</si>
  <si>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</si>
  <si>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</si>
  <si>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</si>
  <si>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</si>
  <si>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</si>
  <si>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</si>
  <si>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</si>
  <si>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</si>
  <si>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</si>
  <si>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</si>
  <si>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</si>
  <si>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</si>
  <si>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</si>
  <si>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107/12-2018</t>
  </si>
  <si>
    <t xml:space="preserve">     Окраска известковыми составами: по кирпичу и бетону (бордюр. столбики, столбы)</t>
  </si>
  <si>
    <t xml:space="preserve">     Ремонт беседки, домика, посочницы под крышей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</si>
  <si>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</si>
  <si>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</si>
  <si>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</si>
  <si>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 xml:space="preserve">     Устройство прожектрора с фотореле</t>
  </si>
  <si>
    <t xml:space="preserve">     Запуск потока воды: отопление, ГВС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</si>
  <si>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</si>
  <si>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</si>
  <si>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Ремонт смесителя без душа, без снятия с места замена кран-буксы</t>
  </si>
  <si>
    <t>1 смеситель</t>
  </si>
  <si>
    <t xml:space="preserve">     Сдача ИТП представителю энергоснабжающей организации</t>
  </si>
  <si>
    <t xml:space="preserve">     Закрытие подвальных окон и люков (прим)</t>
  </si>
  <si>
    <t>10 шт.</t>
  </si>
  <si>
    <t xml:space="preserve">     Закрытие слуховых окон и люков выхода на кровлю</t>
  </si>
  <si>
    <t xml:space="preserve">     Замена желоба на козырке входной двери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</si>
  <si>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</si>
  <si>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</si>
  <si>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</si>
  <si>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</si>
  <si>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</si>
  <si>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</si>
  <si>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</si>
  <si>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Осмотр замеры рамок холодной воды</t>
  </si>
  <si>
    <t>чел.-ч</t>
  </si>
  <si>
    <t xml:space="preserve">     Заделка выбоин в цементных полах площадью до: 1,0 м2</t>
  </si>
  <si>
    <t xml:space="preserve">     Окраска фасадов ВДК с подготовкой</t>
  </si>
  <si>
    <t xml:space="preserve">     Ремонт дощатых покрытий, сплачивание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</si>
  <si>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</si>
  <si>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</si>
  <si>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Укрепление и ремонт желоба на козырьке входной двери</t>
  </si>
  <si>
    <t xml:space="preserve">     Устройство перильного ограждения крыльца дл. до 3 м Д-20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</si>
  <si>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</si>
  <si>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</si>
  <si>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</si>
  <si>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</si>
  <si>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</si>
  <si>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</si>
  <si>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</si>
  <si>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</si>
  <si>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473 380.81 руб. (Четыреста семьдесят три тысячи триста восемьдесят рублей 81 копейка)</t>
  </si>
  <si>
    <t>АКТ № 107/12-2018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</si>
  <si>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</si>
  <si>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</si>
  <si>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</si>
  <si>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</si>
  <si>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</si>
  <si>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</si>
  <si>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</si>
  <si>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</si>
  <si>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</si>
  <si>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</si>
  <si>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</si>
  <si>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</si>
  <si>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</si>
  <si>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</si>
  <si>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более 5 м без формовки</t>
  </si>
  <si>
    <t>1 дерево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</si>
  <si>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</si>
  <si>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</si>
  <si>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</si>
  <si>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</si>
  <si>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Вознаграждение председателю совета дома</t>
  </si>
  <si>
    <t xml:space="preserve">     Вознаграждение председателю совета дома</t>
  </si>
  <si>
    <t>16 стояков</t>
  </si>
  <si>
    <t>Обслуживание и текущий ремонт инженерного оборудования</t>
  </si>
  <si>
    <t xml:space="preserve">     Демонтаж- монтаж сгонов у трубопроводов диаметром: 25мм (перемотка)</t>
  </si>
  <si>
    <t xml:space="preserve">     Регулировка температуры отопления в ИТП вентилями</t>
  </si>
  <si>
    <t xml:space="preserve">     Смена отдельных участков трубопроводов канализации из полиет. труб высокой пл-ти: вертик. д 50 мм</t>
  </si>
  <si>
    <t>1 участок</t>
  </si>
  <si>
    <t xml:space="preserve">     Осмотр подвальных помещений (засоры, подпоры) прим.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</si>
  <si>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</si>
  <si>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 в чердачных и подвальных помещениях.</t>
  </si>
  <si>
    <t xml:space="preserve">     Перемотка сгона со сливом стояка</t>
  </si>
  <si>
    <t xml:space="preserve">     Подготовка элеваторного узла</t>
  </si>
  <si>
    <t xml:space="preserve">     Расконсервация системы отопления</t>
  </si>
  <si>
    <t xml:space="preserve">     Смена заглушек на обратный клапан АЭРАТОР диаметром: до 50 мм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</si>
  <si>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</si>
  <si>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</si>
  <si>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Демонтаж-монтаж: колен водосточных труб</t>
  </si>
  <si>
    <t xml:space="preserve">     Окраска масляными составами  по дереву: доски объявления</t>
  </si>
  <si>
    <t xml:space="preserve">     Смена: прямых звеньев водосточных труб</t>
  </si>
  <si>
    <t xml:space="preserve">     Установка досок объявлений с изготовлением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</si>
  <si>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</si>
  <si>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</si>
  <si>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</si>
  <si>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</si>
  <si>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канализационного стояка от наледи</t>
  </si>
  <si>
    <t xml:space="preserve">     Перенавеска водосточных труб (вышка)</t>
  </si>
  <si>
    <t xml:space="preserve">     Проверка исправности канализационных вытяжек</t>
  </si>
  <si>
    <t>1 кв</t>
  </si>
  <si>
    <t xml:space="preserve">     Услуги а/вышки (электрооборудование)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</si>
  <si>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</si>
  <si>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</si>
  <si>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</si>
  <si>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</si>
  <si>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107/12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</si>
  <si>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</si>
  <si>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</si>
  <si>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_______________________________________      ____________________________________</t>
  </si>
  <si>
    <t>Отчет по бюджету № 107/12-2019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</si>
  <si>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</si>
  <si>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</si>
  <si>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386102.96 руб. (Триста восемьдесят шесть тысяч сто два рубля 96 копеек)</t>
  </si>
  <si>
    <t xml:space="preserve">Исполнитель -           Директор ООО "ТРЭК" Плотников А.А. </t>
  </si>
  <si>
    <t>Отчет по бюджету № 107/12-2020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</si>
  <si>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</si>
  <si>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</si>
  <si>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</si>
  <si>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</si>
  <si>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</si>
  <si>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</si>
  <si>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Разборка горки деревянной высотой 3 м</t>
  </si>
  <si>
    <t xml:space="preserve">     Ремонт мусорного контейнера</t>
  </si>
  <si>
    <t xml:space="preserve">     Замена сборки Д-20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</si>
  <si>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</si>
  <si>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</si>
  <si>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</si>
  <si>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25 мм</t>
  </si>
  <si>
    <t xml:space="preserve">     Смена отдельных участков трубопроводов диаметром: 25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</si>
  <si>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</si>
  <si>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</si>
  <si>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</si>
  <si>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</si>
  <si>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Отогрев трубопровода Д-32-50</t>
  </si>
  <si>
    <t xml:space="preserve">     Перекрытие потока воды: отопление, ГВС, ХВС</t>
  </si>
  <si>
    <t xml:space="preserve">     Сдача РХВ представителю водоканала, составление акта</t>
  </si>
  <si>
    <t xml:space="preserve">     Окрашивание ранее окрашенных поверхностей потолков водоэмульсионными составами</t>
  </si>
  <si>
    <t xml:space="preserve">     Перестилка (демонтаж-монтаж) дощатых полов</t>
  </si>
  <si>
    <t xml:space="preserve">     Погрузо-разгрузочные работы (кор-ка за 2019 год)</t>
  </si>
  <si>
    <t xml:space="preserve">     Ремонт щита с заменой доски</t>
  </si>
  <si>
    <t xml:space="preserve">     Снятие дверных полотен</t>
  </si>
  <si>
    <t xml:space="preserve">     Установка дверных полотен: внутренних межкомнатных</t>
  </si>
  <si>
    <t xml:space="preserve">     Установка частей канализационных вытяжек</t>
  </si>
  <si>
    <t xml:space="preserve">     Очистка  кровли от снега толщ. 10см, сбивание сосулей</t>
  </si>
  <si>
    <t xml:space="preserve">     Очистка желобов и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</si>
  <si>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</si>
  <si>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</si>
  <si>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</si>
  <si>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балконов</t>
  </si>
  <si>
    <t xml:space="preserve">     Ремонт системы ГВС, ХВС, отопления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</si>
  <si>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</si>
  <si>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623525.13 руб. (Шестьсот двадцать три тысячи пятьсот двадцать пять рублей 13 копеек)</t>
  </si>
  <si>
    <t xml:space="preserve">                         _____________________________________      ____________________________________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</si>
  <si>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</si>
  <si>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Устройство скамейки со спинкой и с окраской</t>
  </si>
  <si>
    <t xml:space="preserve">     Монтаж обратного клапана Аэратор</t>
  </si>
  <si>
    <t xml:space="preserve">     Прокладка трубопроводов канализационных из полиэтиленовых труб высокой плотности: 110 мм</t>
  </si>
  <si>
    <t xml:space="preserve">     Прочистка грязевиков, фильтров</t>
  </si>
  <si>
    <t xml:space="preserve">     Разборка трубопровода из чугунных канализационных труб. диаметром 100мм</t>
  </si>
  <si>
    <t xml:space="preserve">     Смена вентилей и клапанов обратных муфтовых д. до 20мм</t>
  </si>
  <si>
    <t xml:space="preserve">     Смена вентилей и клапанов обратных муфтовых диаметром 25мм</t>
  </si>
  <si>
    <t xml:space="preserve">     Смена внутренних трубопроводов из стальных труб д. до 15мм</t>
  </si>
  <si>
    <t xml:space="preserve">     Смена отдельных участков трубопроводов канализации из полиет. труб высокой пл-ти: гориз. д 50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</si>
  <si>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</si>
  <si>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</si>
  <si>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</si>
  <si>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Осмотр и устранение мелких неисправностей на РХВ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</si>
  <si>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</si>
  <si>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</si>
  <si>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Демонтаж дверных приборов: доводчик</t>
  </si>
  <si>
    <t xml:space="preserve">     Демонтаж доски объявления</t>
  </si>
  <si>
    <t xml:space="preserve">     Демонтаж-монтаж прямых звеньев водосточных труб</t>
  </si>
  <si>
    <t xml:space="preserve">     Облицовка стен, откосов</t>
  </si>
  <si>
    <t xml:space="preserve">     Разборка обшивки из стеновых панелей</t>
  </si>
  <si>
    <t xml:space="preserve">     Разборка плинтусов: деревянных и из пластмассовых материалов</t>
  </si>
  <si>
    <t xml:space="preserve">     Ремонт дверных коробок укрепление</t>
  </si>
  <si>
    <t xml:space="preserve">     Ремонт и восстановление герметизации дверных и оконных проемов</t>
  </si>
  <si>
    <t xml:space="preserve">     Ремонт слуховых окон пристрожка, укрепление</t>
  </si>
  <si>
    <t xml:space="preserve">     Установка дверного доводчика</t>
  </si>
  <si>
    <t xml:space="preserve">     Установка досок объявлений</t>
  </si>
  <si>
    <t xml:space="preserve">     Установка плинтусов</t>
  </si>
  <si>
    <t xml:space="preserve">     Установка частей водосточных труб (колен)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</si>
  <si>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</si>
  <si>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</si>
  <si>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</si>
  <si>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</si>
  <si>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</si>
  <si>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</si>
  <si>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>379595.39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</si>
  <si>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</si>
  <si>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</si>
  <si>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</si>
  <si>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107/12-2021</t>
  </si>
  <si>
    <t>Период: с 01.01.2021 по 31.12.2021 года.</t>
  </si>
  <si>
    <t>Отчет составил: экономист                                 _______________</t>
  </si>
  <si>
    <t>Четыреста  семнадцать тысяч пятьсот  пятьдесят четыре рубля 92 копейки.</t>
  </si>
  <si>
    <t>30 марта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</si>
</sst>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164" fontId="19" fillId="0" borderId="23" xfId="1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center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24" xfId="0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6" xfId="0" applyFont="1" applyBorder="1" applyAlignment="1">
      <alignment horizontal="centerContinuous" vertical="center" wrapText="1"/>
    </xf>
    <xf numFmtId="0" fontId="15" fillId="0" borderId="28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 wrapText="1"/>
    </xf>
    <xf numFmtId="0" fontId="16" fillId="0" borderId="32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7" xfId="0" applyFont="1" applyFill="1" applyBorder="1" applyAlignment="1">
      <alignment horizontal="left" vertical="center" wrapText="1"/>
    </xf>
    <xf numFmtId="0" fontId="15" fillId="6" borderId="2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11" xfId="0" applyNumberFormat="1" applyFont="1" applyFill="1" applyBorder="1" applyAlignment="1">
      <alignment horizontal="center" vertical="center"/>
    </xf>
    <xf numFmtId="2" fontId="16" fillId="6" borderId="29" xfId="0" applyNumberFormat="1" applyFont="1" applyFill="1" applyBorder="1" applyAlignment="1">
      <alignment horizontal="center" vertical="center" wrapText="1"/>
    </xf>
    <xf numFmtId="166" fontId="15" fillId="6" borderId="24" xfId="0" applyNumberFormat="1" applyFont="1" applyFill="1" applyBorder="1" applyAlignment="1">
      <alignment horizontal="center" vertical="center"/>
    </xf>
    <xf numFmtId="165" fontId="15" fillId="6" borderId="24" xfId="0" applyNumberFormat="1" applyFont="1" applyFill="1" applyBorder="1" applyAlignment="1">
      <alignment horizontal="center" vertical="center"/>
    </xf>
    <xf numFmtId="167" fontId="15" fillId="6" borderId="24" xfId="0" applyNumberFormat="1" applyFont="1" applyFill="1" applyBorder="1" applyAlignment="1">
      <alignment horizontal="center" vertical="center"/>
    </xf>
    <xf numFmtId="168" fontId="15" fillId="6" borderId="24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7"/>
  <sheetViews>
    <sheetView view="pageBreakPreview" topLeftCell="A89" zoomScale="85" zoomScaleSheetLayoutView="85" workbookViewId="0">
      <selection activeCell="A115" sqref="A115"/>
    </sheetView>
  </sheetViews>
  <sheetFormatPr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0" customWidth="1"/>
    <col min="5" max="5" width="15" style="50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176</v>
      </c>
      <c r="B1" s="183"/>
      <c r="C1" s="183"/>
      <c r="D1" s="183"/>
      <c r="E1" s="183"/>
      <c r="I1" s="3"/>
    </row>
    <row r="2" spans="1:9" ht="31.5" customHeight="1" x14ac:dyDescent="0.2">
      <c r="A2" s="182" t="s">
        <v>177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9"/>
      <c r="C3" s="32"/>
      <c r="D3" s="184" t="s">
        <v>7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1" t="s">
        <v>4</v>
      </c>
      <c r="E5" s="51" t="s">
        <v>1</v>
      </c>
      <c r="I5" s="3"/>
    </row>
    <row r="6" spans="1:9" s="27" customFormat="1" ht="14.25" x14ac:dyDescent="0.25">
      <c r="A6" s="36" t="s">
        <v>8</v>
      </c>
      <c r="B6" s="41"/>
      <c r="C6" s="41"/>
      <c r="D6" s="52"/>
      <c r="E6" s="53"/>
    </row>
    <row r="7" spans="1:9" s="28" customFormat="1" ht="15" x14ac:dyDescent="0.25">
      <c r="A7" s="37" t="s">
        <v>56</v>
      </c>
      <c r="B7" s="42" t="s">
        <v>22</v>
      </c>
      <c r="C7" s="42" t="s">
        <v>11</v>
      </c>
      <c r="D7" s="54">
        <f>E7</f>
        <v>4610.42</v>
      </c>
      <c r="E7" s="55">
        <v>4610.42</v>
      </c>
    </row>
    <row r="8" spans="1:9" s="27" customFormat="1" ht="14.25" x14ac:dyDescent="0.25">
      <c r="A8" s="36" t="s">
        <v>39</v>
      </c>
      <c r="B8" s="41"/>
      <c r="C8" s="41"/>
      <c r="D8" s="52"/>
      <c r="E8" s="53"/>
    </row>
    <row r="9" spans="1:9" s="28" customFormat="1" ht="15" x14ac:dyDescent="0.25">
      <c r="A9" s="49" t="s">
        <v>57</v>
      </c>
      <c r="B9" s="43">
        <v>900</v>
      </c>
      <c r="C9" s="42" t="s">
        <v>12</v>
      </c>
      <c r="D9" s="54">
        <f>E9/B9</f>
        <v>3.95</v>
      </c>
      <c r="E9" s="55">
        <v>3555</v>
      </c>
    </row>
    <row r="10" spans="1:9" s="28" customFormat="1" ht="15" x14ac:dyDescent="0.25">
      <c r="A10" s="38" t="s">
        <v>55</v>
      </c>
      <c r="B10" s="41"/>
      <c r="C10" s="41"/>
      <c r="D10" s="52"/>
      <c r="E10" s="53"/>
    </row>
    <row r="11" spans="1:9" s="28" customFormat="1" ht="30" x14ac:dyDescent="0.25">
      <c r="A11" s="37" t="s">
        <v>58</v>
      </c>
      <c r="B11" s="42" t="s">
        <v>22</v>
      </c>
      <c r="C11" s="42" t="s">
        <v>11</v>
      </c>
      <c r="D11" s="54">
        <f>E11</f>
        <v>70929.600000000006</v>
      </c>
      <c r="E11" s="55">
        <v>70929.600000000006</v>
      </c>
    </row>
    <row r="12" spans="1:9" s="28" customFormat="1" ht="15" x14ac:dyDescent="0.25">
      <c r="A12" s="36" t="s">
        <v>146</v>
      </c>
      <c r="B12" s="41"/>
      <c r="C12" s="41"/>
      <c r="D12" s="52"/>
      <c r="E12" s="53"/>
    </row>
    <row r="13" spans="1:9" s="28" customFormat="1" ht="15" x14ac:dyDescent="0.25">
      <c r="A13" s="37" t="s">
        <v>147</v>
      </c>
      <c r="B13" s="42" t="s">
        <v>23</v>
      </c>
      <c r="C13" s="42" t="s">
        <v>11</v>
      </c>
      <c r="D13" s="54">
        <f>E13</f>
        <v>869.4</v>
      </c>
      <c r="E13" s="55">
        <v>869.4</v>
      </c>
    </row>
    <row r="14" spans="1:9" s="28" customFormat="1" ht="15" x14ac:dyDescent="0.25">
      <c r="A14" s="38" t="s">
        <v>103</v>
      </c>
      <c r="B14" s="41"/>
      <c r="C14" s="41"/>
      <c r="D14" s="52"/>
      <c r="E14" s="53"/>
    </row>
    <row r="15" spans="1:9" s="28" customFormat="1" ht="15" x14ac:dyDescent="0.25">
      <c r="A15" s="37" t="s">
        <v>106</v>
      </c>
      <c r="B15" s="42" t="s">
        <v>23</v>
      </c>
      <c r="C15" s="42" t="s">
        <v>11</v>
      </c>
      <c r="D15" s="54">
        <f t="shared" ref="D15:D18" si="0">E15</f>
        <v>5483.63</v>
      </c>
      <c r="E15" s="55">
        <v>5483.63</v>
      </c>
    </row>
    <row r="16" spans="1:9" s="28" customFormat="1" ht="30" x14ac:dyDescent="0.25">
      <c r="A16" s="37" t="s">
        <v>107</v>
      </c>
      <c r="B16" s="42" t="s">
        <v>124</v>
      </c>
      <c r="C16" s="42" t="s">
        <v>11</v>
      </c>
      <c r="D16" s="54">
        <f t="shared" si="0"/>
        <v>2299.65</v>
      </c>
      <c r="E16" s="55">
        <v>2299.65</v>
      </c>
    </row>
    <row r="17" spans="1:5" s="28" customFormat="1" ht="15" x14ac:dyDescent="0.25">
      <c r="A17" s="37" t="s">
        <v>108</v>
      </c>
      <c r="B17" s="42" t="s">
        <v>124</v>
      </c>
      <c r="C17" s="42" t="s">
        <v>11</v>
      </c>
      <c r="D17" s="54">
        <f t="shared" si="0"/>
        <v>1945.94</v>
      </c>
      <c r="E17" s="55">
        <v>1945.94</v>
      </c>
    </row>
    <row r="18" spans="1:5" s="28" customFormat="1" ht="30" x14ac:dyDescent="0.25">
      <c r="A18" s="37" t="s">
        <v>109</v>
      </c>
      <c r="B18" s="42" t="s">
        <v>23</v>
      </c>
      <c r="C18" s="42" t="s">
        <v>11</v>
      </c>
      <c r="D18" s="54">
        <f t="shared" si="0"/>
        <v>7643.72</v>
      </c>
      <c r="E18" s="55">
        <v>7643.72</v>
      </c>
    </row>
    <row r="19" spans="1:5" s="28" customFormat="1" ht="15" x14ac:dyDescent="0.25">
      <c r="A19" s="36" t="s">
        <v>104</v>
      </c>
      <c r="B19" s="41"/>
      <c r="C19" s="41"/>
      <c r="D19" s="52"/>
      <c r="E19" s="53"/>
    </row>
    <row r="20" spans="1:5" s="28" customFormat="1" ht="15" x14ac:dyDescent="0.25">
      <c r="A20" s="37" t="s">
        <v>110</v>
      </c>
      <c r="B20" s="42" t="s">
        <v>23</v>
      </c>
      <c r="C20" s="42" t="s">
        <v>11</v>
      </c>
      <c r="D20" s="54">
        <f>E20</f>
        <v>55900</v>
      </c>
      <c r="E20" s="55">
        <v>55900</v>
      </c>
    </row>
    <row r="21" spans="1:5" s="28" customFormat="1" ht="15" x14ac:dyDescent="0.25">
      <c r="A21" s="38" t="s">
        <v>40</v>
      </c>
      <c r="B21" s="41"/>
      <c r="C21" s="41"/>
      <c r="D21" s="52"/>
      <c r="E21" s="53"/>
    </row>
    <row r="22" spans="1:5" s="28" customFormat="1" ht="30" x14ac:dyDescent="0.25">
      <c r="A22" s="37" t="s">
        <v>59</v>
      </c>
      <c r="B22" s="42" t="s">
        <v>24</v>
      </c>
      <c r="C22" s="42" t="s">
        <v>11</v>
      </c>
      <c r="D22" s="54">
        <f>E22</f>
        <v>7722.71</v>
      </c>
      <c r="E22" s="55">
        <v>7722.71</v>
      </c>
    </row>
    <row r="23" spans="1:5" s="28" customFormat="1" ht="15" x14ac:dyDescent="0.25">
      <c r="A23" s="36" t="s">
        <v>41</v>
      </c>
      <c r="B23" s="41"/>
      <c r="C23" s="41"/>
      <c r="D23" s="52"/>
      <c r="E23" s="53"/>
    </row>
    <row r="24" spans="1:5" s="28" customFormat="1" ht="30" x14ac:dyDescent="0.25">
      <c r="A24" s="37" t="s">
        <v>148</v>
      </c>
      <c r="B24" s="43">
        <v>1</v>
      </c>
      <c r="C24" s="42" t="s">
        <v>149</v>
      </c>
      <c r="D24" s="54">
        <f t="shared" ref="D24:D41" si="1">E24/B24</f>
        <v>176.66</v>
      </c>
      <c r="E24" s="55">
        <v>176.66</v>
      </c>
    </row>
    <row r="25" spans="1:5" s="28" customFormat="1" ht="15" x14ac:dyDescent="0.25">
      <c r="A25" s="37" t="s">
        <v>60</v>
      </c>
      <c r="B25" s="43">
        <v>1</v>
      </c>
      <c r="C25" s="42" t="s">
        <v>14</v>
      </c>
      <c r="D25" s="54">
        <f t="shared" si="1"/>
        <v>796.94</v>
      </c>
      <c r="E25" s="55">
        <v>796.94</v>
      </c>
    </row>
    <row r="26" spans="1:5" s="28" customFormat="1" ht="30" x14ac:dyDescent="0.25">
      <c r="A26" s="37" t="s">
        <v>125</v>
      </c>
      <c r="B26" s="43">
        <v>3</v>
      </c>
      <c r="C26" s="42" t="s">
        <v>132</v>
      </c>
      <c r="D26" s="54">
        <f t="shared" si="1"/>
        <v>379.19333333333333</v>
      </c>
      <c r="E26" s="55">
        <v>1137.58</v>
      </c>
    </row>
    <row r="27" spans="1:5" s="28" customFormat="1" ht="15" x14ac:dyDescent="0.25">
      <c r="A27" s="37" t="s">
        <v>111</v>
      </c>
      <c r="B27" s="45">
        <v>0.09</v>
      </c>
      <c r="C27" s="42" t="s">
        <v>15</v>
      </c>
      <c r="D27" s="54">
        <f t="shared" si="1"/>
        <v>4450.7777777777783</v>
      </c>
      <c r="E27" s="55">
        <v>400.57</v>
      </c>
    </row>
    <row r="28" spans="1:5" s="28" customFormat="1" ht="15" x14ac:dyDescent="0.25">
      <c r="A28" s="37" t="s">
        <v>79</v>
      </c>
      <c r="B28" s="45">
        <v>0.05</v>
      </c>
      <c r="C28" s="42" t="s">
        <v>80</v>
      </c>
      <c r="D28" s="54">
        <f t="shared" si="1"/>
        <v>19880</v>
      </c>
      <c r="E28" s="55">
        <v>994</v>
      </c>
    </row>
    <row r="29" spans="1:5" s="28" customFormat="1" ht="30" x14ac:dyDescent="0.25">
      <c r="A29" s="37" t="s">
        <v>61</v>
      </c>
      <c r="B29" s="45">
        <v>3.51</v>
      </c>
      <c r="C29" s="42" t="s">
        <v>16</v>
      </c>
      <c r="D29" s="54">
        <f t="shared" si="1"/>
        <v>1588.7037037037039</v>
      </c>
      <c r="E29" s="55">
        <v>5576.35</v>
      </c>
    </row>
    <row r="30" spans="1:5" s="28" customFormat="1" ht="15" x14ac:dyDescent="0.25">
      <c r="A30" s="37" t="s">
        <v>62</v>
      </c>
      <c r="B30" s="45">
        <v>0.02</v>
      </c>
      <c r="C30" s="42" t="s">
        <v>17</v>
      </c>
      <c r="D30" s="54">
        <f t="shared" si="1"/>
        <v>21940.5</v>
      </c>
      <c r="E30" s="55">
        <v>438.81</v>
      </c>
    </row>
    <row r="31" spans="1:5" s="28" customFormat="1" ht="30" x14ac:dyDescent="0.25">
      <c r="A31" s="37" t="s">
        <v>63</v>
      </c>
      <c r="B31" s="43">
        <v>1</v>
      </c>
      <c r="C31" s="42" t="s">
        <v>14</v>
      </c>
      <c r="D31" s="54">
        <f t="shared" si="1"/>
        <v>384.58</v>
      </c>
      <c r="E31" s="55">
        <v>384.58</v>
      </c>
    </row>
    <row r="32" spans="1:5" s="28" customFormat="1" ht="15" x14ac:dyDescent="0.25">
      <c r="A32" s="37" t="s">
        <v>81</v>
      </c>
      <c r="B32" s="45">
        <v>0.08</v>
      </c>
      <c r="C32" s="42" t="s">
        <v>15</v>
      </c>
      <c r="D32" s="54">
        <f t="shared" si="1"/>
        <v>12030.5</v>
      </c>
      <c r="E32" s="55">
        <v>962.44</v>
      </c>
    </row>
    <row r="33" spans="1:5" s="28" customFormat="1" ht="30" x14ac:dyDescent="0.25">
      <c r="A33" s="37" t="s">
        <v>64</v>
      </c>
      <c r="B33" s="43">
        <v>5</v>
      </c>
      <c r="C33" s="42" t="s">
        <v>18</v>
      </c>
      <c r="D33" s="54">
        <f t="shared" si="1"/>
        <v>151.42000000000002</v>
      </c>
      <c r="E33" s="55">
        <v>757.1</v>
      </c>
    </row>
    <row r="34" spans="1:5" s="28" customFormat="1" ht="15" x14ac:dyDescent="0.25">
      <c r="A34" s="37" t="s">
        <v>126</v>
      </c>
      <c r="B34" s="43">
        <v>1</v>
      </c>
      <c r="C34" s="42" t="s">
        <v>131</v>
      </c>
      <c r="D34" s="54">
        <f t="shared" si="1"/>
        <v>54.55</v>
      </c>
      <c r="E34" s="55">
        <v>54.55</v>
      </c>
    </row>
    <row r="35" spans="1:5" s="28" customFormat="1" ht="15" x14ac:dyDescent="0.25">
      <c r="A35" s="37" t="s">
        <v>112</v>
      </c>
      <c r="B35" s="43">
        <v>1</v>
      </c>
      <c r="C35" s="42" t="s">
        <v>13</v>
      </c>
      <c r="D35" s="54">
        <f t="shared" si="1"/>
        <v>4978.5200000000004</v>
      </c>
      <c r="E35" s="55">
        <v>4978.5200000000004</v>
      </c>
    </row>
    <row r="36" spans="1:5" s="28" customFormat="1" ht="30" x14ac:dyDescent="0.25">
      <c r="A36" s="37" t="s">
        <v>127</v>
      </c>
      <c r="B36" s="45">
        <v>0.03</v>
      </c>
      <c r="C36" s="42" t="s">
        <v>92</v>
      </c>
      <c r="D36" s="54">
        <f t="shared" si="1"/>
        <v>5329</v>
      </c>
      <c r="E36" s="55">
        <v>159.87</v>
      </c>
    </row>
    <row r="37" spans="1:5" s="28" customFormat="1" ht="15" x14ac:dyDescent="0.25">
      <c r="A37" s="37" t="s">
        <v>65</v>
      </c>
      <c r="B37" s="43">
        <v>13718</v>
      </c>
      <c r="C37" s="42" t="s">
        <v>19</v>
      </c>
      <c r="D37" s="54">
        <f t="shared" si="1"/>
        <v>1.3102463916022744</v>
      </c>
      <c r="E37" s="55">
        <v>17973.96</v>
      </c>
    </row>
    <row r="38" spans="1:5" s="28" customFormat="1" ht="15" x14ac:dyDescent="0.25">
      <c r="A38" s="37" t="s">
        <v>66</v>
      </c>
      <c r="B38" s="43">
        <v>1</v>
      </c>
      <c r="C38" s="42" t="s">
        <v>13</v>
      </c>
      <c r="D38" s="54">
        <f t="shared" si="1"/>
        <v>387.91</v>
      </c>
      <c r="E38" s="55">
        <v>387.91</v>
      </c>
    </row>
    <row r="39" spans="1:5" s="28" customFormat="1" ht="30" x14ac:dyDescent="0.25">
      <c r="A39" s="37" t="s">
        <v>67</v>
      </c>
      <c r="B39" s="43">
        <v>1</v>
      </c>
      <c r="C39" s="42" t="s">
        <v>20</v>
      </c>
      <c r="D39" s="54">
        <f t="shared" si="1"/>
        <v>542.77</v>
      </c>
      <c r="E39" s="55">
        <v>542.77</v>
      </c>
    </row>
    <row r="40" spans="1:5" s="28" customFormat="1" ht="15" x14ac:dyDescent="0.25">
      <c r="A40" s="37" t="s">
        <v>68</v>
      </c>
      <c r="B40" s="43">
        <v>30</v>
      </c>
      <c r="C40" s="42" t="s">
        <v>20</v>
      </c>
      <c r="D40" s="54">
        <f t="shared" si="1"/>
        <v>227.21933333333334</v>
      </c>
      <c r="E40" s="55">
        <v>6816.58</v>
      </c>
    </row>
    <row r="41" spans="1:5" s="28" customFormat="1" ht="45" x14ac:dyDescent="0.25">
      <c r="A41" s="37" t="s">
        <v>133</v>
      </c>
      <c r="B41" s="43">
        <v>1</v>
      </c>
      <c r="C41" s="42" t="s">
        <v>134</v>
      </c>
      <c r="D41" s="54">
        <f t="shared" si="1"/>
        <v>62.16</v>
      </c>
      <c r="E41" s="55">
        <v>62.16</v>
      </c>
    </row>
    <row r="42" spans="1:5" s="28" customFormat="1" ht="15" x14ac:dyDescent="0.25">
      <c r="A42" s="36" t="s">
        <v>42</v>
      </c>
      <c r="B42" s="41"/>
      <c r="C42" s="41"/>
      <c r="D42" s="52"/>
      <c r="E42" s="53"/>
    </row>
    <row r="43" spans="1:5" s="28" customFormat="1" ht="15" x14ac:dyDescent="0.25">
      <c r="A43" s="37" t="s">
        <v>135</v>
      </c>
      <c r="B43" s="44">
        <v>7.6999999999999999E-2</v>
      </c>
      <c r="C43" s="42" t="s">
        <v>119</v>
      </c>
      <c r="D43" s="54">
        <f t="shared" ref="D43:D59" si="2">E43/B43</f>
        <v>4464.2857142857147</v>
      </c>
      <c r="E43" s="55">
        <v>343.75</v>
      </c>
    </row>
    <row r="44" spans="1:5" s="28" customFormat="1" ht="30" x14ac:dyDescent="0.25">
      <c r="A44" s="37" t="s">
        <v>69</v>
      </c>
      <c r="B44" s="44">
        <v>1.381</v>
      </c>
      <c r="C44" s="42" t="s">
        <v>16</v>
      </c>
      <c r="D44" s="54">
        <f t="shared" si="2"/>
        <v>1354.1202027516292</v>
      </c>
      <c r="E44" s="55">
        <v>1870.04</v>
      </c>
    </row>
    <row r="45" spans="1:5" s="28" customFormat="1" ht="30" x14ac:dyDescent="0.25">
      <c r="A45" s="37" t="s">
        <v>113</v>
      </c>
      <c r="B45" s="43">
        <v>317</v>
      </c>
      <c r="C45" s="42" t="s">
        <v>70</v>
      </c>
      <c r="D45" s="54">
        <f t="shared" si="2"/>
        <v>34.57649842271293</v>
      </c>
      <c r="E45" s="55">
        <v>10960.75</v>
      </c>
    </row>
    <row r="46" spans="1:5" s="28" customFormat="1" ht="30" x14ac:dyDescent="0.25">
      <c r="A46" s="37" t="s">
        <v>114</v>
      </c>
      <c r="B46" s="43">
        <v>40</v>
      </c>
      <c r="C46" s="42" t="s">
        <v>70</v>
      </c>
      <c r="D46" s="54">
        <f t="shared" si="2"/>
        <v>67.367249999999999</v>
      </c>
      <c r="E46" s="55">
        <v>2694.69</v>
      </c>
    </row>
    <row r="47" spans="1:5" s="28" customFormat="1" ht="15" x14ac:dyDescent="0.25">
      <c r="A47" s="37" t="s">
        <v>82</v>
      </c>
      <c r="B47" s="43">
        <v>170</v>
      </c>
      <c r="C47" s="42" t="s">
        <v>70</v>
      </c>
      <c r="D47" s="54">
        <f t="shared" si="2"/>
        <v>47.076647058823525</v>
      </c>
      <c r="E47" s="55">
        <v>8003.03</v>
      </c>
    </row>
    <row r="48" spans="1:5" s="28" customFormat="1" ht="15" x14ac:dyDescent="0.25">
      <c r="A48" s="37" t="s">
        <v>136</v>
      </c>
      <c r="B48" s="44">
        <v>0.13200000000000001</v>
      </c>
      <c r="C48" s="42" t="s">
        <v>15</v>
      </c>
      <c r="D48" s="54">
        <f t="shared" si="2"/>
        <v>107479.92424242424</v>
      </c>
      <c r="E48" s="55">
        <v>14187.35</v>
      </c>
    </row>
    <row r="49" spans="1:5" s="28" customFormat="1" ht="15" x14ac:dyDescent="0.25">
      <c r="A49" s="37" t="s">
        <v>91</v>
      </c>
      <c r="B49" s="45">
        <v>0.01</v>
      </c>
      <c r="C49" s="42" t="s">
        <v>92</v>
      </c>
      <c r="D49" s="54">
        <f t="shared" si="2"/>
        <v>32317</v>
      </c>
      <c r="E49" s="55">
        <v>323.17</v>
      </c>
    </row>
    <row r="50" spans="1:5" s="28" customFormat="1" ht="15" x14ac:dyDescent="0.25">
      <c r="A50" s="37" t="s">
        <v>93</v>
      </c>
      <c r="B50" s="45">
        <v>0.04</v>
      </c>
      <c r="C50" s="42" t="s">
        <v>17</v>
      </c>
      <c r="D50" s="54">
        <f t="shared" si="2"/>
        <v>13831.5</v>
      </c>
      <c r="E50" s="55">
        <v>553.26</v>
      </c>
    </row>
    <row r="51" spans="1:5" s="28" customFormat="1" ht="30" x14ac:dyDescent="0.25">
      <c r="A51" s="37" t="s">
        <v>115</v>
      </c>
      <c r="B51" s="44">
        <v>2.3E-2</v>
      </c>
      <c r="C51" s="42" t="s">
        <v>90</v>
      </c>
      <c r="D51" s="54">
        <f t="shared" si="2"/>
        <v>184826.52173913046</v>
      </c>
      <c r="E51" s="55">
        <v>4251.01</v>
      </c>
    </row>
    <row r="52" spans="1:5" s="28" customFormat="1" ht="30" x14ac:dyDescent="0.25">
      <c r="A52" s="37" t="s">
        <v>150</v>
      </c>
      <c r="B52" s="44">
        <v>4.0000000000000001E-3</v>
      </c>
      <c r="C52" s="42" t="s">
        <v>90</v>
      </c>
      <c r="D52" s="54">
        <f t="shared" si="2"/>
        <v>142512.5</v>
      </c>
      <c r="E52" s="55">
        <v>570.04999999999995</v>
      </c>
    </row>
    <row r="53" spans="1:5" s="28" customFormat="1" ht="45" x14ac:dyDescent="0.25">
      <c r="A53" s="37" t="s">
        <v>151</v>
      </c>
      <c r="B53" s="44">
        <v>8.1000000000000003E-2</v>
      </c>
      <c r="C53" s="42" t="s">
        <v>90</v>
      </c>
      <c r="D53" s="54">
        <f t="shared" si="2"/>
        <v>108522.83950617284</v>
      </c>
      <c r="E53" s="55">
        <v>8790.35</v>
      </c>
    </row>
    <row r="54" spans="1:5" s="28" customFormat="1" ht="15" x14ac:dyDescent="0.25">
      <c r="A54" s="37" t="s">
        <v>137</v>
      </c>
      <c r="B54" s="45">
        <v>0.05</v>
      </c>
      <c r="C54" s="42" t="s">
        <v>17</v>
      </c>
      <c r="D54" s="54">
        <f t="shared" si="2"/>
        <v>27584</v>
      </c>
      <c r="E54" s="55">
        <v>1379.2</v>
      </c>
    </row>
    <row r="55" spans="1:5" s="28" customFormat="1" ht="30" x14ac:dyDescent="0.25">
      <c r="A55" s="37" t="s">
        <v>152</v>
      </c>
      <c r="B55" s="45">
        <v>0.12</v>
      </c>
      <c r="C55" s="42" t="s">
        <v>17</v>
      </c>
      <c r="D55" s="54">
        <f t="shared" si="2"/>
        <v>28790.666666666668</v>
      </c>
      <c r="E55" s="55">
        <v>3454.88</v>
      </c>
    </row>
    <row r="56" spans="1:5" s="28" customFormat="1" ht="15" x14ac:dyDescent="0.25">
      <c r="A56" s="37" t="s">
        <v>116</v>
      </c>
      <c r="B56" s="44">
        <v>4.2999999999999997E-2</v>
      </c>
      <c r="C56" s="42" t="s">
        <v>90</v>
      </c>
      <c r="D56" s="54">
        <f t="shared" si="2"/>
        <v>13525.116279069769</v>
      </c>
      <c r="E56" s="55">
        <v>581.58000000000004</v>
      </c>
    </row>
    <row r="57" spans="1:5" s="28" customFormat="1" ht="15" x14ac:dyDescent="0.25">
      <c r="A57" s="37" t="s">
        <v>128</v>
      </c>
      <c r="B57" s="44">
        <v>1.4E-2</v>
      </c>
      <c r="C57" s="42" t="s">
        <v>90</v>
      </c>
      <c r="D57" s="54">
        <f t="shared" si="2"/>
        <v>11791.428571428572</v>
      </c>
      <c r="E57" s="55">
        <v>165.08</v>
      </c>
    </row>
    <row r="58" spans="1:5" s="28" customFormat="1" ht="30" x14ac:dyDescent="0.25">
      <c r="A58" s="37" t="s">
        <v>94</v>
      </c>
      <c r="B58" s="45">
        <v>0.02</v>
      </c>
      <c r="C58" s="42" t="s">
        <v>17</v>
      </c>
      <c r="D58" s="54">
        <f t="shared" si="2"/>
        <v>43020</v>
      </c>
      <c r="E58" s="55">
        <v>860.4</v>
      </c>
    </row>
    <row r="59" spans="1:5" s="28" customFormat="1" ht="30" x14ac:dyDescent="0.25">
      <c r="A59" s="37" t="s">
        <v>153</v>
      </c>
      <c r="B59" s="44">
        <v>2.4E-2</v>
      </c>
      <c r="C59" s="42" t="s">
        <v>90</v>
      </c>
      <c r="D59" s="54">
        <f t="shared" si="2"/>
        <v>90334.166666666657</v>
      </c>
      <c r="E59" s="55">
        <v>2168.02</v>
      </c>
    </row>
    <row r="60" spans="1:5" s="28" customFormat="1" ht="15" x14ac:dyDescent="0.25">
      <c r="A60" s="36" t="s">
        <v>83</v>
      </c>
      <c r="B60" s="41"/>
      <c r="C60" s="41"/>
      <c r="D60" s="52"/>
      <c r="E60" s="53"/>
    </row>
    <row r="61" spans="1:5" s="28" customFormat="1" ht="15" x14ac:dyDescent="0.25">
      <c r="A61" s="37" t="s">
        <v>84</v>
      </c>
      <c r="B61" s="42" t="s">
        <v>96</v>
      </c>
      <c r="C61" s="42" t="s">
        <v>11</v>
      </c>
      <c r="D61" s="54">
        <f>E61/12</f>
        <v>1800</v>
      </c>
      <c r="E61" s="55">
        <v>21600</v>
      </c>
    </row>
    <row r="62" spans="1:5" s="28" customFormat="1" ht="15" x14ac:dyDescent="0.25">
      <c r="A62" s="38" t="s">
        <v>85</v>
      </c>
      <c r="B62" s="41"/>
      <c r="C62" s="41"/>
      <c r="D62" s="52"/>
      <c r="E62" s="53"/>
    </row>
    <row r="63" spans="1:5" s="28" customFormat="1" ht="15" x14ac:dyDescent="0.25">
      <c r="A63" s="37" t="s">
        <v>86</v>
      </c>
      <c r="B63" s="42" t="s">
        <v>23</v>
      </c>
      <c r="C63" s="42" t="s">
        <v>11</v>
      </c>
      <c r="D63" s="54">
        <f>E63</f>
        <v>578.79</v>
      </c>
      <c r="E63" s="55">
        <v>578.79</v>
      </c>
    </row>
    <row r="64" spans="1:5" s="28" customFormat="1" ht="15" x14ac:dyDescent="0.25">
      <c r="A64" s="36" t="s">
        <v>43</v>
      </c>
      <c r="B64" s="41"/>
      <c r="C64" s="41"/>
      <c r="D64" s="52"/>
      <c r="E64" s="53"/>
    </row>
    <row r="65" spans="1:5" s="28" customFormat="1" ht="30" x14ac:dyDescent="0.25">
      <c r="A65" s="37" t="s">
        <v>154</v>
      </c>
      <c r="B65" s="43">
        <v>1</v>
      </c>
      <c r="C65" s="42" t="s">
        <v>13</v>
      </c>
      <c r="D65" s="54">
        <f t="shared" ref="D65:D71" si="3">E65/B65</f>
        <v>4505.41</v>
      </c>
      <c r="E65" s="55">
        <v>4505.41</v>
      </c>
    </row>
    <row r="66" spans="1:5" s="28" customFormat="1" ht="30" x14ac:dyDescent="0.25">
      <c r="A66" s="37" t="s">
        <v>117</v>
      </c>
      <c r="B66" s="44">
        <v>1.4E-2</v>
      </c>
      <c r="C66" s="42" t="s">
        <v>118</v>
      </c>
      <c r="D66" s="54">
        <f t="shared" si="3"/>
        <v>18300</v>
      </c>
      <c r="E66" s="55">
        <v>256.2</v>
      </c>
    </row>
    <row r="67" spans="1:5" s="28" customFormat="1" ht="15" x14ac:dyDescent="0.25">
      <c r="A67" s="37" t="s">
        <v>71</v>
      </c>
      <c r="B67" s="43">
        <v>2</v>
      </c>
      <c r="C67" s="42" t="s">
        <v>13</v>
      </c>
      <c r="D67" s="54">
        <f t="shared" si="3"/>
        <v>936.9</v>
      </c>
      <c r="E67" s="55">
        <v>1873.8</v>
      </c>
    </row>
    <row r="68" spans="1:5" s="28" customFormat="1" ht="30" x14ac:dyDescent="0.25">
      <c r="A68" s="37" t="s">
        <v>129</v>
      </c>
      <c r="B68" s="44">
        <v>1.4999999999999999E-2</v>
      </c>
      <c r="C68" s="42" t="s">
        <v>15</v>
      </c>
      <c r="D68" s="54">
        <f t="shared" si="3"/>
        <v>49608.666666666672</v>
      </c>
      <c r="E68" s="55">
        <v>744.13</v>
      </c>
    </row>
    <row r="69" spans="1:5" s="28" customFormat="1" ht="30" x14ac:dyDescent="0.25">
      <c r="A69" s="37" t="s">
        <v>130</v>
      </c>
      <c r="B69" s="44">
        <v>1.4999999999999999E-2</v>
      </c>
      <c r="C69" s="42" t="s">
        <v>15</v>
      </c>
      <c r="D69" s="54">
        <f t="shared" si="3"/>
        <v>27328.666666666668</v>
      </c>
      <c r="E69" s="55">
        <v>409.93</v>
      </c>
    </row>
    <row r="70" spans="1:5" s="28" customFormat="1" ht="30" x14ac:dyDescent="0.25">
      <c r="A70" s="37" t="s">
        <v>155</v>
      </c>
      <c r="B70" s="44">
        <v>1.4999999999999999E-2</v>
      </c>
      <c r="C70" s="42" t="s">
        <v>15</v>
      </c>
      <c r="D70" s="54">
        <f t="shared" si="3"/>
        <v>23092.666666666668</v>
      </c>
      <c r="E70" s="55">
        <v>346.39</v>
      </c>
    </row>
    <row r="71" spans="1:5" s="28" customFormat="1" ht="30" x14ac:dyDescent="0.25">
      <c r="A71" s="37" t="s">
        <v>156</v>
      </c>
      <c r="B71" s="45">
        <v>0.01</v>
      </c>
      <c r="C71" s="42" t="s">
        <v>17</v>
      </c>
      <c r="D71" s="54">
        <f t="shared" si="3"/>
        <v>46227.999999999993</v>
      </c>
      <c r="E71" s="55">
        <v>462.28</v>
      </c>
    </row>
    <row r="72" spans="1:5" s="28" customFormat="1" ht="15" x14ac:dyDescent="0.25">
      <c r="A72" s="38" t="s">
        <v>87</v>
      </c>
      <c r="B72" s="41"/>
      <c r="C72" s="41"/>
      <c r="D72" s="52"/>
      <c r="E72" s="53"/>
    </row>
    <row r="73" spans="1:5" s="28" customFormat="1" ht="30" x14ac:dyDescent="0.25">
      <c r="A73" s="37" t="s">
        <v>157</v>
      </c>
      <c r="B73" s="44">
        <v>2.5000000000000001E-2</v>
      </c>
      <c r="C73" s="42" t="s">
        <v>121</v>
      </c>
      <c r="D73" s="54">
        <f t="shared" ref="D73:D99" si="4">E73/B73</f>
        <v>34117.199999999997</v>
      </c>
      <c r="E73" s="55">
        <v>852.93</v>
      </c>
    </row>
    <row r="74" spans="1:5" s="28" customFormat="1" ht="15" x14ac:dyDescent="0.25">
      <c r="A74" s="37" t="s">
        <v>158</v>
      </c>
      <c r="B74" s="45">
        <v>0.02</v>
      </c>
      <c r="C74" s="42" t="s">
        <v>92</v>
      </c>
      <c r="D74" s="54">
        <f t="shared" si="4"/>
        <v>44329</v>
      </c>
      <c r="E74" s="55">
        <v>886.58</v>
      </c>
    </row>
    <row r="75" spans="1:5" s="28" customFormat="1" ht="15" x14ac:dyDescent="0.25">
      <c r="A75" s="37" t="s">
        <v>120</v>
      </c>
      <c r="B75" s="44">
        <v>5.7000000000000002E-2</v>
      </c>
      <c r="C75" s="42" t="s">
        <v>90</v>
      </c>
      <c r="D75" s="54">
        <f t="shared" si="4"/>
        <v>17575.438596491225</v>
      </c>
      <c r="E75" s="55">
        <v>1001.8</v>
      </c>
    </row>
    <row r="76" spans="1:5" s="28" customFormat="1" ht="30" x14ac:dyDescent="0.25">
      <c r="A76" s="37" t="s">
        <v>138</v>
      </c>
      <c r="B76" s="45">
        <v>0.05</v>
      </c>
      <c r="C76" s="42" t="s">
        <v>121</v>
      </c>
      <c r="D76" s="54">
        <f t="shared" si="4"/>
        <v>40298.400000000001</v>
      </c>
      <c r="E76" s="55">
        <v>2014.92</v>
      </c>
    </row>
    <row r="77" spans="1:5" s="28" customFormat="1" ht="30" x14ac:dyDescent="0.25">
      <c r="A77" s="37" t="s">
        <v>89</v>
      </c>
      <c r="B77" s="45">
        <v>2.34</v>
      </c>
      <c r="C77" s="42" t="s">
        <v>17</v>
      </c>
      <c r="D77" s="54">
        <f t="shared" si="4"/>
        <v>4823.5769230769238</v>
      </c>
      <c r="E77" s="55">
        <v>11287.17</v>
      </c>
    </row>
    <row r="78" spans="1:5" s="28" customFormat="1" ht="15" x14ac:dyDescent="0.25">
      <c r="A78" s="37" t="s">
        <v>122</v>
      </c>
      <c r="B78" s="44">
        <v>0.127</v>
      </c>
      <c r="C78" s="42" t="s">
        <v>118</v>
      </c>
      <c r="D78" s="54">
        <f t="shared" si="4"/>
        <v>4493.2283464566926</v>
      </c>
      <c r="E78" s="55">
        <v>570.64</v>
      </c>
    </row>
    <row r="79" spans="1:5" s="28" customFormat="1" ht="30" x14ac:dyDescent="0.25">
      <c r="A79" s="37" t="s">
        <v>159</v>
      </c>
      <c r="B79" s="44">
        <v>1.6E-2</v>
      </c>
      <c r="C79" s="42" t="s">
        <v>90</v>
      </c>
      <c r="D79" s="54">
        <f t="shared" si="4"/>
        <v>9545</v>
      </c>
      <c r="E79" s="55">
        <v>152.72</v>
      </c>
    </row>
    <row r="80" spans="1:5" s="28" customFormat="1" ht="45" x14ac:dyDescent="0.25">
      <c r="A80" s="37" t="s">
        <v>160</v>
      </c>
      <c r="B80" s="43">
        <v>1</v>
      </c>
      <c r="C80" s="42" t="s">
        <v>13</v>
      </c>
      <c r="D80" s="54">
        <f t="shared" si="4"/>
        <v>371.19</v>
      </c>
      <c r="E80" s="55">
        <v>371.19</v>
      </c>
    </row>
    <row r="81" spans="1:5" s="28" customFormat="1" ht="15" x14ac:dyDescent="0.25">
      <c r="A81" s="37" t="s">
        <v>139</v>
      </c>
      <c r="B81" s="44">
        <v>3.1E-2</v>
      </c>
      <c r="C81" s="42" t="s">
        <v>90</v>
      </c>
      <c r="D81" s="54">
        <f t="shared" si="4"/>
        <v>45804.838709677424</v>
      </c>
      <c r="E81" s="55">
        <v>1419.95</v>
      </c>
    </row>
    <row r="82" spans="1:5" s="28" customFormat="1" ht="30" x14ac:dyDescent="0.25">
      <c r="A82" s="37" t="s">
        <v>161</v>
      </c>
      <c r="B82" s="45">
        <v>1.89</v>
      </c>
      <c r="C82" s="42" t="s">
        <v>12</v>
      </c>
      <c r="D82" s="54">
        <f t="shared" si="4"/>
        <v>2170.9947089947091</v>
      </c>
      <c r="E82" s="55">
        <v>4103.18</v>
      </c>
    </row>
    <row r="83" spans="1:5" s="28" customFormat="1" ht="30" x14ac:dyDescent="0.25">
      <c r="A83" s="37" t="s">
        <v>162</v>
      </c>
      <c r="B83" s="45">
        <v>0.02</v>
      </c>
      <c r="C83" s="42" t="s">
        <v>88</v>
      </c>
      <c r="D83" s="54">
        <f t="shared" si="4"/>
        <v>54979.499999999993</v>
      </c>
      <c r="E83" s="55">
        <v>1099.5899999999999</v>
      </c>
    </row>
    <row r="84" spans="1:5" s="28" customFormat="1" ht="30" x14ac:dyDescent="0.25">
      <c r="A84" s="37" t="s">
        <v>163</v>
      </c>
      <c r="B84" s="44">
        <v>4.8000000000000001E-2</v>
      </c>
      <c r="C84" s="42" t="s">
        <v>19</v>
      </c>
      <c r="D84" s="54">
        <f t="shared" si="4"/>
        <v>15967.708333333334</v>
      </c>
      <c r="E84" s="55">
        <v>766.45</v>
      </c>
    </row>
    <row r="85" spans="1:5" s="28" customFormat="1" ht="15" x14ac:dyDescent="0.25">
      <c r="A85" s="37" t="s">
        <v>164</v>
      </c>
      <c r="B85" s="45">
        <v>0.16</v>
      </c>
      <c r="C85" s="42" t="s">
        <v>165</v>
      </c>
      <c r="D85" s="54">
        <f t="shared" si="4"/>
        <v>13586.812499999998</v>
      </c>
      <c r="E85" s="55">
        <v>2173.89</v>
      </c>
    </row>
    <row r="86" spans="1:5" s="28" customFormat="1" ht="15" x14ac:dyDescent="0.25">
      <c r="A86" s="37" t="s">
        <v>166</v>
      </c>
      <c r="B86" s="45">
        <v>0.72</v>
      </c>
      <c r="C86" s="42" t="s">
        <v>12</v>
      </c>
      <c r="D86" s="54">
        <f t="shared" si="4"/>
        <v>2146.625</v>
      </c>
      <c r="E86" s="55">
        <v>1545.57</v>
      </c>
    </row>
    <row r="87" spans="1:5" s="28" customFormat="1" ht="30" x14ac:dyDescent="0.25">
      <c r="A87" s="37" t="s">
        <v>167</v>
      </c>
      <c r="B87" s="45">
        <v>5.64</v>
      </c>
      <c r="C87" s="42" t="s">
        <v>12</v>
      </c>
      <c r="D87" s="54">
        <f t="shared" si="4"/>
        <v>642.36347517730496</v>
      </c>
      <c r="E87" s="55">
        <v>3622.93</v>
      </c>
    </row>
    <row r="88" spans="1:5" s="28" customFormat="1" ht="30" x14ac:dyDescent="0.25">
      <c r="A88" s="37" t="s">
        <v>168</v>
      </c>
      <c r="B88" s="44">
        <v>1.6E-2</v>
      </c>
      <c r="C88" s="42" t="s">
        <v>90</v>
      </c>
      <c r="D88" s="54">
        <f t="shared" si="4"/>
        <v>85220</v>
      </c>
      <c r="E88" s="55">
        <v>1363.52</v>
      </c>
    </row>
    <row r="89" spans="1:5" s="28" customFormat="1" ht="15" x14ac:dyDescent="0.25">
      <c r="A89" s="37" t="s">
        <v>140</v>
      </c>
      <c r="B89" s="45">
        <v>0.02</v>
      </c>
      <c r="C89" s="42" t="s">
        <v>17</v>
      </c>
      <c r="D89" s="54">
        <f t="shared" si="4"/>
        <v>175443.5</v>
      </c>
      <c r="E89" s="55">
        <v>3508.87</v>
      </c>
    </row>
    <row r="90" spans="1:5" s="28" customFormat="1" ht="30" x14ac:dyDescent="0.25">
      <c r="A90" s="37" t="s">
        <v>169</v>
      </c>
      <c r="B90" s="44">
        <v>5.0000000000000001E-3</v>
      </c>
      <c r="C90" s="42" t="s">
        <v>15</v>
      </c>
      <c r="D90" s="54">
        <f t="shared" si="4"/>
        <v>32156</v>
      </c>
      <c r="E90" s="55">
        <v>160.78</v>
      </c>
    </row>
    <row r="91" spans="1:5" s="28" customFormat="1" ht="15" x14ac:dyDescent="0.25">
      <c r="A91" s="37" t="s">
        <v>141</v>
      </c>
      <c r="B91" s="44">
        <v>4.3999999999999997E-2</v>
      </c>
      <c r="C91" s="42" t="s">
        <v>142</v>
      </c>
      <c r="D91" s="54">
        <f t="shared" si="4"/>
        <v>47366.590909090912</v>
      </c>
      <c r="E91" s="55">
        <v>2084.13</v>
      </c>
    </row>
    <row r="92" spans="1:5" s="28" customFormat="1" ht="15" x14ac:dyDescent="0.25">
      <c r="A92" s="37" t="s">
        <v>143</v>
      </c>
      <c r="B92" s="45">
        <v>0.02</v>
      </c>
      <c r="C92" s="42" t="s">
        <v>17</v>
      </c>
      <c r="D92" s="54">
        <f t="shared" si="4"/>
        <v>58747.5</v>
      </c>
      <c r="E92" s="55">
        <v>1174.95</v>
      </c>
    </row>
    <row r="93" spans="1:5" s="28" customFormat="1" ht="30" x14ac:dyDescent="0.25">
      <c r="A93" s="37" t="s">
        <v>170</v>
      </c>
      <c r="B93" s="44">
        <v>3.3000000000000002E-2</v>
      </c>
      <c r="C93" s="42" t="s">
        <v>15</v>
      </c>
      <c r="D93" s="54">
        <f t="shared" si="4"/>
        <v>48316.060606060608</v>
      </c>
      <c r="E93" s="55">
        <v>1594.43</v>
      </c>
    </row>
    <row r="94" spans="1:5" s="28" customFormat="1" ht="15" x14ac:dyDescent="0.25">
      <c r="A94" s="37" t="s">
        <v>144</v>
      </c>
      <c r="B94" s="45">
        <v>0.14000000000000001</v>
      </c>
      <c r="C94" s="42" t="s">
        <v>17</v>
      </c>
      <c r="D94" s="54">
        <f t="shared" si="4"/>
        <v>143488.14285714284</v>
      </c>
      <c r="E94" s="55">
        <v>20088.34</v>
      </c>
    </row>
    <row r="95" spans="1:5" s="28" customFormat="1" ht="30" x14ac:dyDescent="0.25">
      <c r="A95" s="37" t="s">
        <v>145</v>
      </c>
      <c r="B95" s="44">
        <v>0.253</v>
      </c>
      <c r="C95" s="42" t="s">
        <v>15</v>
      </c>
      <c r="D95" s="54">
        <f t="shared" si="4"/>
        <v>110361.34387351778</v>
      </c>
      <c r="E95" s="55">
        <v>27921.42</v>
      </c>
    </row>
    <row r="96" spans="1:5" s="28" customFormat="1" ht="15" x14ac:dyDescent="0.25">
      <c r="A96" s="37" t="s">
        <v>171</v>
      </c>
      <c r="B96" s="45">
        <v>0.02</v>
      </c>
      <c r="C96" s="42" t="s">
        <v>17</v>
      </c>
      <c r="D96" s="54">
        <f t="shared" si="4"/>
        <v>36176.5</v>
      </c>
      <c r="E96" s="55">
        <v>723.53</v>
      </c>
    </row>
    <row r="97" spans="1:5" s="28" customFormat="1" ht="15" x14ac:dyDescent="0.25">
      <c r="A97" s="37" t="s">
        <v>172</v>
      </c>
      <c r="B97" s="45">
        <v>0.08</v>
      </c>
      <c r="C97" s="42" t="s">
        <v>173</v>
      </c>
      <c r="D97" s="54">
        <f t="shared" si="4"/>
        <v>104298.37500000001</v>
      </c>
      <c r="E97" s="55">
        <v>8343.8700000000008</v>
      </c>
    </row>
    <row r="98" spans="1:5" s="28" customFormat="1" ht="30" x14ac:dyDescent="0.25">
      <c r="A98" s="37" t="s">
        <v>174</v>
      </c>
      <c r="B98" s="45">
        <v>0.11</v>
      </c>
      <c r="C98" s="42" t="s">
        <v>17</v>
      </c>
      <c r="D98" s="54">
        <f t="shared" si="4"/>
        <v>44562.272727272728</v>
      </c>
      <c r="E98" s="55">
        <v>4901.8500000000004</v>
      </c>
    </row>
    <row r="99" spans="1:5" s="28" customFormat="1" ht="45" x14ac:dyDescent="0.25">
      <c r="A99" s="37" t="s">
        <v>175</v>
      </c>
      <c r="B99" s="44">
        <v>1.0999999999999999E-2</v>
      </c>
      <c r="C99" s="42" t="s">
        <v>90</v>
      </c>
      <c r="D99" s="54">
        <f t="shared" si="4"/>
        <v>81493.636363636368</v>
      </c>
      <c r="E99" s="55">
        <v>896.43</v>
      </c>
    </row>
    <row r="100" spans="1:5" s="28" customFormat="1" ht="15" x14ac:dyDescent="0.25">
      <c r="A100" s="36" t="s">
        <v>44</v>
      </c>
      <c r="B100" s="41"/>
      <c r="C100" s="41"/>
      <c r="D100" s="52"/>
      <c r="E100" s="53"/>
    </row>
    <row r="101" spans="1:5" s="28" customFormat="1" ht="15" x14ac:dyDescent="0.25">
      <c r="A101" s="37" t="s">
        <v>95</v>
      </c>
      <c r="B101" s="42" t="s">
        <v>23</v>
      </c>
      <c r="C101" s="42" t="s">
        <v>11</v>
      </c>
      <c r="D101" s="54">
        <f>E101</f>
        <v>7131.74</v>
      </c>
      <c r="E101" s="55">
        <v>7131.74</v>
      </c>
    </row>
    <row r="102" spans="1:5" s="28" customFormat="1" ht="15" x14ac:dyDescent="0.25">
      <c r="A102" s="37" t="s">
        <v>72</v>
      </c>
      <c r="B102" s="42" t="s">
        <v>23</v>
      </c>
      <c r="C102" s="42" t="s">
        <v>11</v>
      </c>
      <c r="D102" s="54">
        <f>E102</f>
        <v>2536.21</v>
      </c>
      <c r="E102" s="55">
        <v>2536.21</v>
      </c>
    </row>
    <row r="103" spans="1:5" s="28" customFormat="1" ht="15" x14ac:dyDescent="0.25">
      <c r="A103" s="36" t="s">
        <v>45</v>
      </c>
      <c r="B103" s="41"/>
      <c r="C103" s="41"/>
      <c r="D103" s="52"/>
      <c r="E103" s="53"/>
    </row>
    <row r="104" spans="1:5" s="28" customFormat="1" ht="15" x14ac:dyDescent="0.25">
      <c r="A104" s="37" t="s">
        <v>76</v>
      </c>
      <c r="B104" s="42" t="s">
        <v>25</v>
      </c>
      <c r="C104" s="42" t="s">
        <v>12</v>
      </c>
      <c r="D104" s="54">
        <f>E104</f>
        <v>61708.75</v>
      </c>
      <c r="E104" s="55">
        <v>61708.75</v>
      </c>
    </row>
    <row r="105" spans="1:5" s="28" customFormat="1" ht="15" x14ac:dyDescent="0.25">
      <c r="A105" s="36" t="s">
        <v>9</v>
      </c>
      <c r="B105" s="41"/>
      <c r="C105" s="41"/>
      <c r="D105" s="52"/>
      <c r="E105" s="53"/>
    </row>
    <row r="106" spans="1:5" s="28" customFormat="1" ht="15" x14ac:dyDescent="0.25">
      <c r="A106" s="37" t="s">
        <v>73</v>
      </c>
      <c r="B106" s="42" t="s">
        <v>25</v>
      </c>
      <c r="C106" s="42" t="s">
        <v>12</v>
      </c>
      <c r="D106" s="54">
        <f>E106</f>
        <v>121644.26</v>
      </c>
      <c r="E106" s="55">
        <v>121644.26</v>
      </c>
    </row>
    <row r="107" spans="1:5" s="28" customFormat="1" ht="15" x14ac:dyDescent="0.25">
      <c r="A107" s="36" t="s">
        <v>105</v>
      </c>
      <c r="B107" s="41"/>
      <c r="C107" s="41"/>
      <c r="D107" s="52"/>
      <c r="E107" s="53"/>
    </row>
    <row r="108" spans="1:5" s="28" customFormat="1" ht="15" x14ac:dyDescent="0.25">
      <c r="A108" s="37" t="s">
        <v>123</v>
      </c>
      <c r="B108" s="43">
        <v>1381</v>
      </c>
      <c r="C108" s="42" t="s">
        <v>12</v>
      </c>
      <c r="D108" s="54">
        <f>E108/B108</f>
        <v>7.05</v>
      </c>
      <c r="E108" s="55">
        <v>9736.0499999999993</v>
      </c>
    </row>
    <row r="109" spans="1:5" s="28" customFormat="1" ht="15" x14ac:dyDescent="0.25">
      <c r="A109" s="36" t="s">
        <v>10</v>
      </c>
      <c r="B109" s="41"/>
      <c r="C109" s="41"/>
      <c r="D109" s="52"/>
      <c r="E109" s="53"/>
    </row>
    <row r="110" spans="1:5" s="28" customFormat="1" ht="15" x14ac:dyDescent="0.25">
      <c r="A110" s="37" t="s">
        <v>74</v>
      </c>
      <c r="B110" s="42" t="s">
        <v>22</v>
      </c>
      <c r="C110" s="42" t="s">
        <v>11</v>
      </c>
      <c r="D110" s="54">
        <f>E110</f>
        <v>48036.29</v>
      </c>
      <c r="E110" s="55">
        <v>48036.29</v>
      </c>
    </row>
    <row r="111" spans="1:5" ht="14.25" x14ac:dyDescent="0.2">
      <c r="A111" s="24" t="s">
        <v>26</v>
      </c>
      <c r="B111" s="46" t="s">
        <v>21</v>
      </c>
      <c r="C111" s="25"/>
      <c r="D111" s="56"/>
      <c r="E111" s="26">
        <f>SUM(E7:E110)</f>
        <v>650919.89000000013</v>
      </c>
    </row>
    <row r="112" spans="1:5" ht="15" x14ac:dyDescent="0.2">
      <c r="D112" s="57"/>
    </row>
    <row r="113" spans="1:5" ht="15" x14ac:dyDescent="0.2">
      <c r="A113" s="12" t="s">
        <v>32</v>
      </c>
      <c r="B113" s="47"/>
      <c r="C113" s="47"/>
      <c r="D113" s="57"/>
      <c r="E113" s="57"/>
    </row>
    <row r="114" spans="1:5" ht="15" x14ac:dyDescent="0.2">
      <c r="A114" s="12" t="s">
        <v>180</v>
      </c>
      <c r="B114" s="47"/>
      <c r="C114" s="47"/>
      <c r="D114" s="57"/>
      <c r="E114" s="57"/>
    </row>
    <row r="115" spans="1:5" ht="15" x14ac:dyDescent="0.2">
      <c r="A115" s="12" t="s">
        <v>33</v>
      </c>
      <c r="B115" s="47"/>
      <c r="C115" s="47"/>
      <c r="D115" s="57"/>
      <c r="E115" s="57"/>
    </row>
    <row r="116" spans="1:5" ht="15" x14ac:dyDescent="0.2">
      <c r="A116" s="12" t="s">
        <v>34</v>
      </c>
      <c r="B116" s="47"/>
      <c r="C116" s="47"/>
      <c r="D116" s="58"/>
      <c r="E116" s="57"/>
    </row>
    <row r="117" spans="1:5" ht="15" customHeight="1" x14ac:dyDescent="0.2">
      <c r="A117" s="31" t="s">
        <v>77</v>
      </c>
      <c r="B117" s="48"/>
      <c r="C117" s="48"/>
      <c r="E117" s="58"/>
    </row>
    <row r="118" spans="1:5" ht="15" x14ac:dyDescent="0.25">
      <c r="A118" s="31" t="s">
        <v>78</v>
      </c>
      <c r="D118" s="59"/>
    </row>
    <row r="119" spans="1:5" ht="15" x14ac:dyDescent="0.25">
      <c r="A119" s="31"/>
      <c r="D119" s="59"/>
    </row>
    <row r="120" spans="1:5" ht="15" x14ac:dyDescent="0.25">
      <c r="A120" s="5" t="s">
        <v>27</v>
      </c>
      <c r="B120" s="33"/>
      <c r="C120" s="4"/>
      <c r="D120" s="59"/>
      <c r="E120" s="59"/>
    </row>
    <row r="121" spans="1:5" ht="15" x14ac:dyDescent="0.25">
      <c r="A121" s="5"/>
      <c r="B121" s="33"/>
      <c r="C121" s="4"/>
      <c r="D121" s="60"/>
      <c r="E121" s="59"/>
    </row>
    <row r="122" spans="1:5" ht="15" x14ac:dyDescent="0.25">
      <c r="A122" s="181" t="s">
        <v>52</v>
      </c>
      <c r="B122" s="181"/>
      <c r="C122" s="33" t="s">
        <v>31</v>
      </c>
      <c r="D122" s="59"/>
      <c r="E122" s="60"/>
    </row>
    <row r="123" spans="1:5" ht="15" x14ac:dyDescent="0.25">
      <c r="A123" s="185" t="s">
        <v>53</v>
      </c>
      <c r="B123" s="185"/>
      <c r="C123" s="4" t="s">
        <v>28</v>
      </c>
      <c r="D123" s="59"/>
      <c r="E123" s="59"/>
    </row>
    <row r="124" spans="1:5" ht="15" x14ac:dyDescent="0.25">
      <c r="A124" s="5"/>
      <c r="B124" s="33"/>
      <c r="C124" s="4"/>
      <c r="D124" s="60"/>
      <c r="E124" s="59"/>
    </row>
    <row r="125" spans="1:5" ht="15" x14ac:dyDescent="0.25">
      <c r="A125" s="181" t="s">
        <v>30</v>
      </c>
      <c r="B125" s="181"/>
      <c r="C125" s="33" t="s">
        <v>31</v>
      </c>
      <c r="D125" s="59"/>
      <c r="E125" s="59"/>
    </row>
    <row r="126" spans="1:5" ht="15" x14ac:dyDescent="0.25">
      <c r="A126" s="13" t="s">
        <v>29</v>
      </c>
      <c r="B126" s="33"/>
      <c r="C126" s="4" t="s">
        <v>28</v>
      </c>
      <c r="D126" s="59"/>
      <c r="E126" s="59"/>
    </row>
    <row r="127" spans="1:5" ht="15" x14ac:dyDescent="0.25">
      <c r="A127" s="2"/>
      <c r="B127" s="33"/>
      <c r="C127" s="4"/>
      <c r="E127" s="59"/>
    </row>
  </sheetData>
  <mergeCells count="6">
    <mergeCell ref="A125:B125"/>
    <mergeCell ref="A2:E2"/>
    <mergeCell ref="A1:E1"/>
    <mergeCell ref="D3:E3"/>
    <mergeCell ref="A123:B123"/>
    <mergeCell ref="A122:B12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topLeftCell="A7" zoomScale="90" zoomScaleSheetLayoutView="90" workbookViewId="0">
      <selection activeCell="B34" sqref="B34:D34"/>
    </sheetView>
  </sheetViews>
  <sheetFormatPr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6" t="s">
        <v>179</v>
      </c>
      <c r="B1" s="186"/>
      <c r="C1" s="186"/>
      <c r="D1" s="186"/>
    </row>
    <row r="2" spans="1:4" x14ac:dyDescent="0.25">
      <c r="A2" s="6"/>
      <c r="B2" s="6"/>
      <c r="C2" s="6"/>
      <c r="D2" s="6"/>
    </row>
    <row r="3" spans="1:4" x14ac:dyDescent="0.25">
      <c r="A3" s="7" t="s">
        <v>51</v>
      </c>
      <c r="B3" s="8"/>
      <c r="C3" s="193"/>
      <c r="D3" s="193"/>
    </row>
    <row r="4" spans="1:4" x14ac:dyDescent="0.25">
      <c r="A4" s="7"/>
      <c r="B4" s="8"/>
      <c r="C4" s="11"/>
      <c r="D4" s="11"/>
    </row>
    <row r="5" spans="1:4" x14ac:dyDescent="0.25">
      <c r="A5" s="19" t="s">
        <v>35</v>
      </c>
      <c r="B5" s="19" t="s">
        <v>36</v>
      </c>
      <c r="C5" s="20" t="s">
        <v>37</v>
      </c>
      <c r="D5" s="20" t="s">
        <v>38</v>
      </c>
    </row>
    <row r="6" spans="1:4" x14ac:dyDescent="0.25">
      <c r="A6" s="22" t="s">
        <v>75</v>
      </c>
      <c r="B6" s="187">
        <v>91603.41</v>
      </c>
      <c r="C6" s="188"/>
      <c r="D6" s="189"/>
    </row>
    <row r="7" spans="1:4" x14ac:dyDescent="0.25">
      <c r="A7" s="29" t="s">
        <v>50</v>
      </c>
      <c r="B7" s="30" t="s">
        <v>21</v>
      </c>
      <c r="C7" s="35">
        <v>357485.16</v>
      </c>
      <c r="D7" s="34">
        <v>370916.86</v>
      </c>
    </row>
    <row r="8" spans="1:4" x14ac:dyDescent="0.25">
      <c r="A8" s="29" t="s">
        <v>97</v>
      </c>
      <c r="B8" s="30" t="s">
        <v>21</v>
      </c>
      <c r="C8" s="35">
        <v>2500</v>
      </c>
      <c r="D8" s="34">
        <v>3768.3</v>
      </c>
    </row>
    <row r="9" spans="1:4" x14ac:dyDescent="0.25">
      <c r="A9" s="29" t="s">
        <v>54</v>
      </c>
      <c r="B9" s="30" t="s">
        <v>21</v>
      </c>
      <c r="C9" s="35">
        <v>70929.600000000006</v>
      </c>
      <c r="D9" s="34">
        <v>77908.61</v>
      </c>
    </row>
    <row r="10" spans="1:4" x14ac:dyDescent="0.25">
      <c r="A10" s="29" t="s">
        <v>98</v>
      </c>
      <c r="B10" s="30" t="s">
        <v>21</v>
      </c>
      <c r="C10" s="35">
        <v>7393.11</v>
      </c>
      <c r="D10" s="34">
        <v>3614.04</v>
      </c>
    </row>
    <row r="11" spans="1:4" x14ac:dyDescent="0.25">
      <c r="A11" s="29" t="s">
        <v>99</v>
      </c>
      <c r="B11" s="30" t="s">
        <v>21</v>
      </c>
      <c r="C11" s="35">
        <v>4965.12</v>
      </c>
      <c r="D11" s="34">
        <v>5300.92</v>
      </c>
    </row>
    <row r="12" spans="1:4" x14ac:dyDescent="0.25">
      <c r="A12" s="29" t="s">
        <v>83</v>
      </c>
      <c r="B12" s="30" t="s">
        <v>21</v>
      </c>
      <c r="C12" s="35">
        <v>21633.48</v>
      </c>
      <c r="D12" s="34">
        <v>17907.73</v>
      </c>
    </row>
    <row r="13" spans="1:4" x14ac:dyDescent="0.25">
      <c r="A13" s="29" t="s">
        <v>100</v>
      </c>
      <c r="B13" s="30" t="s">
        <v>21</v>
      </c>
      <c r="C13" s="35">
        <v>2299.65</v>
      </c>
      <c r="D13" s="34" t="s">
        <v>21</v>
      </c>
    </row>
    <row r="14" spans="1:4" x14ac:dyDescent="0.25">
      <c r="A14" s="29" t="s">
        <v>101</v>
      </c>
      <c r="B14" s="30" t="s">
        <v>21</v>
      </c>
      <c r="C14" s="35">
        <v>1945.94</v>
      </c>
      <c r="D14" s="34">
        <v>1619.4</v>
      </c>
    </row>
    <row r="15" spans="1:4" ht="15" customHeight="1" x14ac:dyDescent="0.25">
      <c r="A15" s="29" t="s">
        <v>102</v>
      </c>
      <c r="B15" s="30" t="s">
        <v>21</v>
      </c>
      <c r="C15" s="35">
        <v>11210.79</v>
      </c>
      <c r="D15" s="34">
        <v>2684.29</v>
      </c>
    </row>
    <row r="16" spans="1:4" ht="14.25" customHeight="1" x14ac:dyDescent="0.25">
      <c r="A16" s="29" t="s">
        <v>8</v>
      </c>
      <c r="B16" s="30">
        <f>Акт!E7</f>
        <v>4610.42</v>
      </c>
      <c r="C16" s="35" t="s">
        <v>21</v>
      </c>
      <c r="D16" s="34" t="s">
        <v>21</v>
      </c>
    </row>
    <row r="17" spans="1:4" x14ac:dyDescent="0.25">
      <c r="A17" s="29" t="s">
        <v>39</v>
      </c>
      <c r="B17" s="30">
        <f>Акт!E9</f>
        <v>3555</v>
      </c>
      <c r="C17" s="35" t="s">
        <v>21</v>
      </c>
      <c r="D17" s="34" t="s">
        <v>21</v>
      </c>
    </row>
    <row r="18" spans="1:4" ht="30" x14ac:dyDescent="0.25">
      <c r="A18" s="29" t="s">
        <v>55</v>
      </c>
      <c r="B18" s="30">
        <f>Акт!E11</f>
        <v>70929.600000000006</v>
      </c>
      <c r="C18" s="35" t="s">
        <v>21</v>
      </c>
      <c r="D18" s="34" t="s">
        <v>21</v>
      </c>
    </row>
    <row r="19" spans="1:4" x14ac:dyDescent="0.25">
      <c r="A19" s="29" t="s">
        <v>146</v>
      </c>
      <c r="B19" s="30">
        <f>Акт!E13</f>
        <v>869.4</v>
      </c>
      <c r="C19" s="35" t="s">
        <v>21</v>
      </c>
      <c r="D19" s="34" t="s">
        <v>21</v>
      </c>
    </row>
    <row r="20" spans="1:4" ht="30" x14ac:dyDescent="0.25">
      <c r="A20" s="29" t="s">
        <v>103</v>
      </c>
      <c r="B20" s="30">
        <f>SUM(Акт!E15:E18)</f>
        <v>17372.940000000002</v>
      </c>
      <c r="C20" s="35" t="s">
        <v>21</v>
      </c>
      <c r="D20" s="34" t="s">
        <v>21</v>
      </c>
    </row>
    <row r="21" spans="1:4" x14ac:dyDescent="0.25">
      <c r="A21" s="29" t="s">
        <v>104</v>
      </c>
      <c r="B21" s="30">
        <f>Акт!E20</f>
        <v>55900</v>
      </c>
      <c r="C21" s="35" t="s">
        <v>21</v>
      </c>
      <c r="D21" s="34" t="s">
        <v>21</v>
      </c>
    </row>
    <row r="22" spans="1:4" ht="30" x14ac:dyDescent="0.25">
      <c r="A22" s="29" t="s">
        <v>40</v>
      </c>
      <c r="B22" s="30">
        <f>Акт!E22</f>
        <v>7722.71</v>
      </c>
      <c r="C22" s="35" t="s">
        <v>21</v>
      </c>
      <c r="D22" s="34" t="s">
        <v>21</v>
      </c>
    </row>
    <row r="23" spans="1:4" x14ac:dyDescent="0.25">
      <c r="A23" s="29" t="s">
        <v>41</v>
      </c>
      <c r="B23" s="30">
        <f>SUM(Акт!E24:E41)</f>
        <v>42601.35</v>
      </c>
      <c r="C23" s="35" t="s">
        <v>21</v>
      </c>
      <c r="D23" s="34" t="s">
        <v>21</v>
      </c>
    </row>
    <row r="24" spans="1:4" x14ac:dyDescent="0.25">
      <c r="A24" s="29" t="s">
        <v>42</v>
      </c>
      <c r="B24" s="30">
        <f>SUM(Акт!E43:E59)</f>
        <v>61156.61</v>
      </c>
      <c r="C24" s="35" t="s">
        <v>21</v>
      </c>
      <c r="D24" s="34" t="s">
        <v>21</v>
      </c>
    </row>
    <row r="25" spans="1:4" x14ac:dyDescent="0.25">
      <c r="A25" s="29" t="s">
        <v>83</v>
      </c>
      <c r="B25" s="30">
        <f>Акт!E61</f>
        <v>21600</v>
      </c>
      <c r="C25" s="35" t="s">
        <v>21</v>
      </c>
      <c r="D25" s="34" t="s">
        <v>21</v>
      </c>
    </row>
    <row r="26" spans="1:4" ht="30" x14ac:dyDescent="0.25">
      <c r="A26" s="29" t="s">
        <v>85</v>
      </c>
      <c r="B26" s="30">
        <f>Акт!E63</f>
        <v>578.79</v>
      </c>
      <c r="C26" s="35" t="s">
        <v>21</v>
      </c>
      <c r="D26" s="34" t="s">
        <v>21</v>
      </c>
    </row>
    <row r="27" spans="1:4" x14ac:dyDescent="0.25">
      <c r="A27" s="29" t="s">
        <v>43</v>
      </c>
      <c r="B27" s="30">
        <f>SUM(Акт!E65:E71)</f>
        <v>8598.1400000000012</v>
      </c>
      <c r="C27" s="35" t="s">
        <v>21</v>
      </c>
      <c r="D27" s="34" t="s">
        <v>21</v>
      </c>
    </row>
    <row r="28" spans="1:4" ht="30" x14ac:dyDescent="0.25">
      <c r="A28" s="29" t="s">
        <v>87</v>
      </c>
      <c r="B28" s="30">
        <f>SUM(Акт!E73:E99)</f>
        <v>104631.62999999999</v>
      </c>
      <c r="C28" s="35" t="s">
        <v>21</v>
      </c>
      <c r="D28" s="34" t="s">
        <v>21</v>
      </c>
    </row>
    <row r="29" spans="1:4" x14ac:dyDescent="0.25">
      <c r="A29" s="29" t="s">
        <v>44</v>
      </c>
      <c r="B29" s="30">
        <f>SUM(Акт!E101:E102)</f>
        <v>9667.9500000000007</v>
      </c>
      <c r="C29" s="35" t="s">
        <v>21</v>
      </c>
      <c r="D29" s="34" t="s">
        <v>21</v>
      </c>
    </row>
    <row r="30" spans="1:4" x14ac:dyDescent="0.25">
      <c r="A30" s="29" t="s">
        <v>45</v>
      </c>
      <c r="B30" s="30">
        <f>Акт!E104</f>
        <v>61708.75</v>
      </c>
      <c r="C30" s="35" t="s">
        <v>21</v>
      </c>
      <c r="D30" s="34" t="s">
        <v>21</v>
      </c>
    </row>
    <row r="31" spans="1:4" x14ac:dyDescent="0.25">
      <c r="A31" s="29" t="s">
        <v>9</v>
      </c>
      <c r="B31" s="30">
        <f>Акт!E106</f>
        <v>121644.26</v>
      </c>
      <c r="C31" s="35" t="s">
        <v>21</v>
      </c>
      <c r="D31" s="34" t="s">
        <v>21</v>
      </c>
    </row>
    <row r="32" spans="1:4" x14ac:dyDescent="0.25">
      <c r="A32" s="29" t="s">
        <v>105</v>
      </c>
      <c r="B32" s="30">
        <f>Акт!E108</f>
        <v>9736.0499999999993</v>
      </c>
      <c r="C32" s="35" t="s">
        <v>21</v>
      </c>
      <c r="D32" s="34" t="s">
        <v>21</v>
      </c>
    </row>
    <row r="33" spans="1:5" x14ac:dyDescent="0.25">
      <c r="A33" s="29" t="s">
        <v>10</v>
      </c>
      <c r="B33" s="30">
        <f>Акт!E110</f>
        <v>48036.29</v>
      </c>
      <c r="C33" s="35" t="s">
        <v>21</v>
      </c>
      <c r="D33" s="34" t="s">
        <v>21</v>
      </c>
    </row>
    <row r="34" spans="1:5" x14ac:dyDescent="0.25">
      <c r="A34" s="21" t="s">
        <v>26</v>
      </c>
      <c r="B34" s="23">
        <f t="shared" ref="B34:C34" si="0">SUM(B7:B33)</f>
        <v>650919.89</v>
      </c>
      <c r="C34" s="23">
        <f t="shared" si="0"/>
        <v>480362.85</v>
      </c>
      <c r="D34" s="23">
        <f>SUM(D7:D33)</f>
        <v>483720.14999999991</v>
      </c>
    </row>
    <row r="35" spans="1:5" s="10" customFormat="1" ht="24.75" customHeight="1" x14ac:dyDescent="0.25">
      <c r="A35" s="190" t="s">
        <v>181</v>
      </c>
      <c r="B35" s="191"/>
      <c r="C35" s="191"/>
      <c r="D35" s="192"/>
      <c r="E35" s="61">
        <f>D34-B6-B34</f>
        <v>-258803.15000000014</v>
      </c>
    </row>
    <row r="36" spans="1:5" s="10" customFormat="1" ht="24.75" customHeight="1" x14ac:dyDescent="0.25">
      <c r="A36" s="190" t="s">
        <v>178</v>
      </c>
      <c r="B36" s="191"/>
      <c r="C36" s="191"/>
      <c r="D36" s="192"/>
    </row>
    <row r="37" spans="1:5" s="10" customFormat="1" ht="24.75" customHeight="1" x14ac:dyDescent="0.25">
      <c r="A37" s="2"/>
      <c r="B37" s="2"/>
      <c r="C37" s="2"/>
      <c r="D37" s="2"/>
    </row>
    <row r="38" spans="1:5" ht="15" customHeight="1" x14ac:dyDescent="0.25">
      <c r="A38" s="9" t="s">
        <v>48</v>
      </c>
      <c r="B38" s="8"/>
      <c r="C38" s="8"/>
      <c r="D38" s="6"/>
    </row>
    <row r="39" spans="1:5" ht="22.5" customHeight="1" x14ac:dyDescent="0.25">
      <c r="A39" s="8" t="s">
        <v>49</v>
      </c>
      <c r="B39" s="8"/>
      <c r="C39" s="8"/>
      <c r="D39" s="6"/>
    </row>
    <row r="40" spans="1:5" ht="22.5" customHeight="1" x14ac:dyDescent="0.25">
      <c r="A40" s="9" t="s">
        <v>46</v>
      </c>
      <c r="B40" s="8"/>
      <c r="C40" s="8"/>
      <c r="D40" s="6"/>
    </row>
    <row r="41" spans="1:5" ht="22.5" customHeight="1" x14ac:dyDescent="0.25">
      <c r="A41" s="9" t="s">
        <v>47</v>
      </c>
      <c r="B41" s="8"/>
      <c r="C41" s="8"/>
      <c r="D41" s="6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7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23" activeCellId="2" sqref="A12:XFD15 A19:XFD19 A23:XFD26"/>
    </sheetView>
  </sheetViews>
  <sheetFormatPr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16384" width="9.140625" style="91"/>
  </cols>
  <sheetData>
    <row r="1" spans="1:19" s="63" customFormat="1" ht="35.25" customHeight="1" x14ac:dyDescent="0.3">
      <c r="A1" s="208" t="s">
        <v>209</v>
      </c>
      <c r="B1" s="208"/>
      <c r="C1" s="208"/>
      <c r="D1" s="208"/>
      <c r="E1" s="208"/>
      <c r="F1" s="208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182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9" t="s">
        <v>183</v>
      </c>
      <c r="B5" s="209"/>
      <c r="C5" s="209"/>
      <c r="D5" s="209"/>
      <c r="E5" s="209"/>
      <c r="F5" s="209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184</v>
      </c>
      <c r="B6" s="105">
        <v>4</v>
      </c>
      <c r="C6" s="105" t="s">
        <v>185</v>
      </c>
      <c r="D6" s="106">
        <v>2955.44</v>
      </c>
      <c r="E6" s="105" t="s">
        <v>186</v>
      </c>
      <c r="F6" s="107">
        <v>1346.2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210"/>
      <c r="R6" s="211"/>
      <c r="S6" s="76"/>
    </row>
    <row r="7" spans="1:19" s="79" customFormat="1" ht="32.25" customHeight="1" x14ac:dyDescent="0.25">
      <c r="A7" s="105" t="s">
        <v>187</v>
      </c>
      <c r="B7" s="105">
        <v>3</v>
      </c>
      <c r="C7" s="105" t="s">
        <v>188</v>
      </c>
      <c r="D7" s="106">
        <v>0</v>
      </c>
      <c r="E7" s="105" t="s">
        <v>189</v>
      </c>
      <c r="F7" s="107">
        <v>897.5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210"/>
      <c r="R7" s="212"/>
      <c r="S7" s="78"/>
    </row>
    <row r="8" spans="1:19" s="79" customFormat="1" ht="33.75" customHeight="1" x14ac:dyDescent="0.25">
      <c r="A8" s="105" t="s">
        <v>190</v>
      </c>
      <c r="B8" s="105">
        <v>43</v>
      </c>
      <c r="C8" s="105" t="s">
        <v>191</v>
      </c>
      <c r="D8" s="107">
        <v>292.5</v>
      </c>
      <c r="E8" s="105" t="s">
        <v>192</v>
      </c>
      <c r="F8" s="107">
        <v>483.5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210"/>
      <c r="R8" s="211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5" t="s">
        <v>193</v>
      </c>
      <c r="B11" s="206"/>
      <c r="C11" s="206"/>
      <c r="D11" s="206"/>
      <c r="E11" s="207"/>
      <c r="F11" s="86" t="s">
        <v>194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0" customFormat="1" ht="30" customHeight="1" x14ac:dyDescent="0.25">
      <c r="A12" s="199" t="s">
        <v>195</v>
      </c>
      <c r="B12" s="200"/>
      <c r="C12" s="200"/>
      <c r="D12" s="200"/>
      <c r="E12" s="201"/>
      <c r="F12" s="108">
        <v>46866.76</v>
      </c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</row>
    <row r="13" spans="1:19" s="113" customFormat="1" ht="30" customHeight="1" x14ac:dyDescent="0.25">
      <c r="A13" s="195" t="s">
        <v>196</v>
      </c>
      <c r="B13" s="196"/>
      <c r="C13" s="196"/>
      <c r="D13" s="196"/>
      <c r="E13" s="197"/>
      <c r="F13" s="111">
        <f>-258803.15+F12</f>
        <v>-211936.38999999998</v>
      </c>
      <c r="G13" s="112"/>
    </row>
    <row r="14" spans="1:19" s="113" customFormat="1" ht="30" customHeight="1" x14ac:dyDescent="0.25">
      <c r="A14" s="195" t="s">
        <v>197</v>
      </c>
      <c r="B14" s="196"/>
      <c r="C14" s="196"/>
      <c r="D14" s="196"/>
      <c r="E14" s="197"/>
      <c r="F14" s="111">
        <v>209218.4</v>
      </c>
    </row>
    <row r="15" spans="1:19" s="113" customFormat="1" ht="30" customHeight="1" x14ac:dyDescent="0.25">
      <c r="A15" s="195" t="s">
        <v>198</v>
      </c>
      <c r="B15" s="196"/>
      <c r="C15" s="196"/>
      <c r="D15" s="196"/>
      <c r="E15" s="197"/>
      <c r="F15" s="114">
        <f>SUM(F16:F18)</f>
        <v>480783.95999999996</v>
      </c>
    </row>
    <row r="16" spans="1:19" s="85" customFormat="1" ht="28.5" customHeight="1" x14ac:dyDescent="0.25">
      <c r="A16" s="202" t="s">
        <v>199</v>
      </c>
      <c r="B16" s="203"/>
      <c r="C16" s="203"/>
      <c r="D16" s="203"/>
      <c r="E16" s="204"/>
      <c r="F16" s="92">
        <f>462397.42+16136.54</f>
        <v>478533.95999999996</v>
      </c>
    </row>
    <row r="17" spans="1:19" s="85" customFormat="1" ht="24.75" customHeight="1" x14ac:dyDescent="0.25">
      <c r="A17" s="202" t="s">
        <v>200</v>
      </c>
      <c r="B17" s="203"/>
      <c r="C17" s="203"/>
      <c r="D17" s="203"/>
      <c r="E17" s="204"/>
      <c r="F17" s="92"/>
    </row>
    <row r="18" spans="1:19" s="85" customFormat="1" ht="30" customHeight="1" x14ac:dyDescent="0.25">
      <c r="A18" s="202" t="s">
        <v>201</v>
      </c>
      <c r="B18" s="203"/>
      <c r="C18" s="203"/>
      <c r="D18" s="203"/>
      <c r="E18" s="204"/>
      <c r="F18" s="92">
        <v>2250</v>
      </c>
    </row>
    <row r="19" spans="1:19" s="113" customFormat="1" ht="30" customHeight="1" x14ac:dyDescent="0.25">
      <c r="A19" s="195" t="s">
        <v>202</v>
      </c>
      <c r="B19" s="196"/>
      <c r="C19" s="196"/>
      <c r="D19" s="196"/>
      <c r="E19" s="197"/>
      <c r="F19" s="114">
        <f>SUM(F20:F22)</f>
        <v>467306.33</v>
      </c>
    </row>
    <row r="20" spans="1:19" s="85" customFormat="1" ht="30" customHeight="1" x14ac:dyDescent="0.25">
      <c r="A20" s="202" t="s">
        <v>199</v>
      </c>
      <c r="B20" s="203"/>
      <c r="C20" s="203"/>
      <c r="D20" s="203"/>
      <c r="E20" s="204"/>
      <c r="F20" s="92">
        <v>465243.83</v>
      </c>
    </row>
    <row r="21" spans="1:19" s="85" customFormat="1" ht="30" customHeight="1" x14ac:dyDescent="0.25">
      <c r="A21" s="202" t="s">
        <v>200</v>
      </c>
      <c r="B21" s="203"/>
      <c r="C21" s="203"/>
      <c r="D21" s="203"/>
      <c r="E21" s="204"/>
      <c r="F21" s="92"/>
    </row>
    <row r="22" spans="1:19" s="88" customFormat="1" ht="30" customHeight="1" x14ac:dyDescent="0.2">
      <c r="A22" s="202" t="s">
        <v>201</v>
      </c>
      <c r="B22" s="203"/>
      <c r="C22" s="203"/>
      <c r="D22" s="203"/>
      <c r="E22" s="204"/>
      <c r="F22" s="92">
        <v>2062.5</v>
      </c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3" spans="1:19" s="115" customFormat="1" ht="30" customHeight="1" x14ac:dyDescent="0.25">
      <c r="A23" s="195" t="s">
        <v>203</v>
      </c>
      <c r="B23" s="196"/>
      <c r="C23" s="196"/>
      <c r="D23" s="196"/>
      <c r="E23" s="197"/>
      <c r="F23" s="114">
        <f>F13+F19</f>
        <v>255369.94000000003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5" t="s">
        <v>204</v>
      </c>
      <c r="B24" s="196"/>
      <c r="C24" s="196"/>
      <c r="D24" s="196"/>
      <c r="E24" s="197"/>
      <c r="F24" s="114">
        <f>'Акт (2)'!E75</f>
        <v>473380.80899999995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5" t="s">
        <v>205</v>
      </c>
      <c r="B25" s="196"/>
      <c r="C25" s="196"/>
      <c r="D25" s="196"/>
      <c r="E25" s="197"/>
      <c r="F25" s="114">
        <f>F23-F24</f>
        <v>-218010.86899999992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115" customFormat="1" ht="30" customHeight="1" x14ac:dyDescent="0.25">
      <c r="A26" s="195" t="s">
        <v>206</v>
      </c>
      <c r="B26" s="196"/>
      <c r="C26" s="196"/>
      <c r="D26" s="196"/>
      <c r="E26" s="197"/>
      <c r="F26" s="111">
        <f>F14+F15-F19</f>
        <v>222696.02999999997</v>
      </c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</row>
    <row r="27" spans="1:19" s="88" customFormat="1" ht="11.45" customHeight="1" x14ac:dyDescent="0.25">
      <c r="A27" s="89"/>
      <c r="B27" s="89"/>
      <c r="C27" s="89"/>
      <c r="D27" s="89"/>
      <c r="E27" s="89"/>
      <c r="F27" s="89"/>
    </row>
    <row r="28" spans="1:19" s="90" customFormat="1" ht="42" customHeight="1" x14ac:dyDescent="0.2">
      <c r="A28" s="194" t="s">
        <v>207</v>
      </c>
      <c r="B28" s="194"/>
      <c r="C28" s="194"/>
      <c r="D28" s="194"/>
    </row>
    <row r="29" spans="1:19" s="63" customFormat="1" ht="21.75" customHeight="1" x14ac:dyDescent="0.25">
      <c r="A29" s="198" t="s">
        <v>208</v>
      </c>
      <c r="B29" s="198"/>
      <c r="C29" s="198"/>
      <c r="D29" s="198"/>
    </row>
    <row r="30" spans="1:19" s="63" customFormat="1" ht="22.5" customHeight="1" x14ac:dyDescent="0.25">
      <c r="A30" s="194" t="s">
        <v>46</v>
      </c>
      <c r="B30" s="194"/>
      <c r="C30" s="194"/>
      <c r="D30" s="194"/>
    </row>
    <row r="31" spans="1:19" s="63" customFormat="1" ht="22.5" customHeight="1" x14ac:dyDescent="0.25">
      <c r="A31" s="194" t="s">
        <v>47</v>
      </c>
      <c r="B31" s="194"/>
      <c r="C31" s="194"/>
      <c r="D31" s="64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view="pageBreakPreview" topLeftCell="A59" zoomScale="85" zoomScaleSheetLayoutView="85" workbookViewId="0">
      <selection activeCell="B102" sqref="B101:B102"/>
    </sheetView>
  </sheetViews>
  <sheetFormatPr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50" customWidth="1"/>
    <col min="5" max="5" width="15" style="50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251</v>
      </c>
      <c r="B1" s="183"/>
      <c r="C1" s="183"/>
      <c r="D1" s="183"/>
      <c r="E1" s="183"/>
      <c r="I1" s="3"/>
    </row>
    <row r="2" spans="1:9" ht="31.5" customHeight="1" x14ac:dyDescent="0.2">
      <c r="A2" s="182" t="s">
        <v>177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9"/>
      <c r="C3" s="62"/>
      <c r="D3" s="184" t="s">
        <v>252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51" t="s">
        <v>4</v>
      </c>
      <c r="E5" s="51" t="s">
        <v>1</v>
      </c>
      <c r="I5" s="3"/>
    </row>
    <row r="6" spans="1:9" s="102" customFormat="1" ht="14.25" x14ac:dyDescent="0.2">
      <c r="A6" s="101" t="s">
        <v>8</v>
      </c>
      <c r="B6" s="46"/>
      <c r="C6" s="46"/>
      <c r="D6" s="46"/>
      <c r="E6" s="46"/>
    </row>
    <row r="7" spans="1:9" s="94" customFormat="1" ht="15" x14ac:dyDescent="0.25">
      <c r="A7" s="95" t="s">
        <v>56</v>
      </c>
      <c r="B7" s="96" t="s">
        <v>22</v>
      </c>
      <c r="C7" s="96" t="s">
        <v>11</v>
      </c>
      <c r="D7" s="97">
        <f>E7</f>
        <v>4610.42</v>
      </c>
      <c r="E7" s="97">
        <v>4610.42</v>
      </c>
    </row>
    <row r="8" spans="1:9" s="102" customFormat="1" ht="14.25" x14ac:dyDescent="0.2">
      <c r="A8" s="101" t="s">
        <v>39</v>
      </c>
      <c r="B8" s="46"/>
      <c r="C8" s="46"/>
      <c r="D8" s="46"/>
      <c r="E8" s="46"/>
    </row>
    <row r="9" spans="1:9" s="94" customFormat="1" ht="30" x14ac:dyDescent="0.25">
      <c r="A9" s="95" t="s">
        <v>210</v>
      </c>
      <c r="B9" s="98">
        <v>0.314</v>
      </c>
      <c r="C9" s="96" t="s">
        <v>90</v>
      </c>
      <c r="D9" s="103">
        <f>E9/B9</f>
        <v>4712.1656050955407</v>
      </c>
      <c r="E9" s="97">
        <v>1479.62</v>
      </c>
    </row>
    <row r="10" spans="1:9" s="94" customFormat="1" ht="30" x14ac:dyDescent="0.25">
      <c r="A10" s="95" t="s">
        <v>211</v>
      </c>
      <c r="B10" s="99">
        <v>1</v>
      </c>
      <c r="C10" s="96" t="s">
        <v>13</v>
      </c>
      <c r="D10" s="103">
        <f>E10/B10</f>
        <v>1623.7</v>
      </c>
      <c r="E10" s="97">
        <v>1623.7</v>
      </c>
    </row>
    <row r="11" spans="1:9" s="102" customFormat="1" ht="28.5" x14ac:dyDescent="0.2">
      <c r="A11" s="101" t="s">
        <v>55</v>
      </c>
      <c r="B11" s="46"/>
      <c r="C11" s="46"/>
      <c r="D11" s="46"/>
      <c r="E11" s="46"/>
    </row>
    <row r="12" spans="1:9" s="94" customFormat="1" ht="30" x14ac:dyDescent="0.25">
      <c r="A12" s="95" t="s">
        <v>212</v>
      </c>
      <c r="B12" s="96" t="s">
        <v>22</v>
      </c>
      <c r="C12" s="96" t="s">
        <v>11</v>
      </c>
      <c r="D12" s="97">
        <f>E12</f>
        <v>70929.600000000006</v>
      </c>
      <c r="E12" s="97">
        <v>70929.600000000006</v>
      </c>
    </row>
    <row r="13" spans="1:9" s="102" customFormat="1" ht="28.5" x14ac:dyDescent="0.2">
      <c r="A13" s="101" t="s">
        <v>103</v>
      </c>
      <c r="B13" s="46"/>
      <c r="C13" s="46"/>
      <c r="D13" s="46"/>
      <c r="E13" s="46"/>
    </row>
    <row r="14" spans="1:9" s="94" customFormat="1" ht="30" x14ac:dyDescent="0.25">
      <c r="A14" s="95" t="s">
        <v>213</v>
      </c>
      <c r="B14" s="96" t="s">
        <v>23</v>
      </c>
      <c r="C14" s="96" t="s">
        <v>11</v>
      </c>
      <c r="D14" s="97">
        <f>E14</f>
        <v>22219.17</v>
      </c>
      <c r="E14" s="97">
        <v>22219.17</v>
      </c>
    </row>
    <row r="15" spans="1:9" s="102" customFormat="1" ht="14.25" x14ac:dyDescent="0.2">
      <c r="A15" s="101" t="s">
        <v>104</v>
      </c>
      <c r="B15" s="46"/>
      <c r="C15" s="46"/>
      <c r="D15" s="46"/>
      <c r="E15" s="46"/>
    </row>
    <row r="16" spans="1:9" s="94" customFormat="1" ht="15" x14ac:dyDescent="0.25">
      <c r="A16" s="95" t="s">
        <v>214</v>
      </c>
      <c r="B16" s="96" t="s">
        <v>245</v>
      </c>
      <c r="C16" s="96" t="s">
        <v>132</v>
      </c>
      <c r="D16" s="97">
        <f>E16</f>
        <v>10657.76</v>
      </c>
      <c r="E16" s="97">
        <v>10657.76</v>
      </c>
    </row>
    <row r="17" spans="1:5" s="102" customFormat="1" ht="28.5" x14ac:dyDescent="0.2">
      <c r="A17" s="101" t="s">
        <v>40</v>
      </c>
      <c r="B17" s="46"/>
      <c r="C17" s="46"/>
      <c r="D17" s="46"/>
      <c r="E17" s="46"/>
    </row>
    <row r="18" spans="1:5" s="94" customFormat="1" ht="30" x14ac:dyDescent="0.25">
      <c r="A18" s="95" t="s">
        <v>59</v>
      </c>
      <c r="B18" s="96" t="s">
        <v>246</v>
      </c>
      <c r="C18" s="96" t="s">
        <v>11</v>
      </c>
      <c r="D18" s="97">
        <f>E18</f>
        <v>8628.25</v>
      </c>
      <c r="E18" s="97">
        <f>1362.67+7265.58</f>
        <v>8628.25</v>
      </c>
    </row>
    <row r="19" spans="1:5" s="94" customFormat="1" ht="15" x14ac:dyDescent="0.25">
      <c r="A19" s="95" t="s">
        <v>215</v>
      </c>
      <c r="B19" s="99">
        <v>1</v>
      </c>
      <c r="C19" s="96" t="s">
        <v>13</v>
      </c>
      <c r="D19" s="97">
        <f>E19</f>
        <v>5146.8999999999996</v>
      </c>
      <c r="E19" s="97">
        <v>5146.8999999999996</v>
      </c>
    </row>
    <row r="20" spans="1:5" s="102" customFormat="1" ht="14.25" x14ac:dyDescent="0.2">
      <c r="A20" s="101" t="s">
        <v>41</v>
      </c>
      <c r="B20" s="46"/>
      <c r="C20" s="46"/>
      <c r="D20" s="46"/>
      <c r="E20" s="46"/>
    </row>
    <row r="21" spans="1:5" s="94" customFormat="1" ht="15" x14ac:dyDescent="0.25">
      <c r="A21" s="95" t="s">
        <v>216</v>
      </c>
      <c r="B21" s="99">
        <v>1</v>
      </c>
      <c r="C21" s="96" t="s">
        <v>131</v>
      </c>
      <c r="D21" s="103">
        <f>E21/B21</f>
        <v>83.75</v>
      </c>
      <c r="E21" s="97">
        <v>83.75</v>
      </c>
    </row>
    <row r="22" spans="1:5" s="94" customFormat="1" ht="15" x14ac:dyDescent="0.25">
      <c r="A22" s="95" t="s">
        <v>60</v>
      </c>
      <c r="B22" s="99">
        <v>1</v>
      </c>
      <c r="C22" s="96" t="s">
        <v>14</v>
      </c>
      <c r="D22" s="103">
        <f t="shared" ref="D22:D65" si="0">E22/B22</f>
        <v>839.52</v>
      </c>
      <c r="E22" s="97">
        <v>839.52</v>
      </c>
    </row>
    <row r="23" spans="1:5" s="94" customFormat="1" ht="30" x14ac:dyDescent="0.25">
      <c r="A23" s="95" t="s">
        <v>125</v>
      </c>
      <c r="B23" s="99">
        <v>1</v>
      </c>
      <c r="C23" s="96" t="s">
        <v>132</v>
      </c>
      <c r="D23" s="103">
        <f t="shared" si="0"/>
        <v>468.24</v>
      </c>
      <c r="E23" s="97">
        <v>468.24</v>
      </c>
    </row>
    <row r="24" spans="1:5" s="94" customFormat="1" ht="15" x14ac:dyDescent="0.25">
      <c r="A24" s="95" t="s">
        <v>111</v>
      </c>
      <c r="B24" s="97">
        <v>0.09</v>
      </c>
      <c r="C24" s="96" t="s">
        <v>15</v>
      </c>
      <c r="D24" s="103">
        <f t="shared" si="0"/>
        <v>6088.8888888888887</v>
      </c>
      <c r="E24" s="97">
        <v>548</v>
      </c>
    </row>
    <row r="25" spans="1:5" s="94" customFormat="1" ht="30" x14ac:dyDescent="0.25">
      <c r="A25" s="95" t="s">
        <v>217</v>
      </c>
      <c r="B25" s="99">
        <v>4</v>
      </c>
      <c r="C25" s="96" t="s">
        <v>14</v>
      </c>
      <c r="D25" s="103">
        <f t="shared" si="0"/>
        <v>252.0675</v>
      </c>
      <c r="E25" s="97">
        <v>1008.27</v>
      </c>
    </row>
    <row r="26" spans="1:5" s="94" customFormat="1" ht="15" x14ac:dyDescent="0.25">
      <c r="A26" s="95" t="s">
        <v>79</v>
      </c>
      <c r="B26" s="97">
        <v>0.06</v>
      </c>
      <c r="C26" s="96" t="s">
        <v>80</v>
      </c>
      <c r="D26" s="103">
        <f t="shared" si="0"/>
        <v>25112.833333333336</v>
      </c>
      <c r="E26" s="97">
        <v>1506.77</v>
      </c>
    </row>
    <row r="27" spans="1:5" s="94" customFormat="1" ht="30" x14ac:dyDescent="0.25">
      <c r="A27" s="95" t="s">
        <v>61</v>
      </c>
      <c r="B27" s="98">
        <v>4.1909999999999998</v>
      </c>
      <c r="C27" s="96" t="s">
        <v>16</v>
      </c>
      <c r="D27" s="103">
        <f t="shared" si="0"/>
        <v>1679.2388451443569</v>
      </c>
      <c r="E27" s="97">
        <v>7037.69</v>
      </c>
    </row>
    <row r="28" spans="1:5" s="94" customFormat="1" ht="30" x14ac:dyDescent="0.25">
      <c r="A28" s="95" t="s">
        <v>218</v>
      </c>
      <c r="B28" s="97">
        <v>0.01</v>
      </c>
      <c r="C28" s="96" t="s">
        <v>17</v>
      </c>
      <c r="D28" s="103">
        <f t="shared" si="0"/>
        <v>25071</v>
      </c>
      <c r="E28" s="97">
        <v>250.71</v>
      </c>
    </row>
    <row r="29" spans="1:5" s="94" customFormat="1" ht="30" x14ac:dyDescent="0.25">
      <c r="A29" s="95" t="s">
        <v>63</v>
      </c>
      <c r="B29" s="99">
        <v>1</v>
      </c>
      <c r="C29" s="96" t="s">
        <v>14</v>
      </c>
      <c r="D29" s="103">
        <f t="shared" si="0"/>
        <v>503.4</v>
      </c>
      <c r="E29" s="97">
        <v>503.4</v>
      </c>
    </row>
    <row r="30" spans="1:5" s="94" customFormat="1" ht="15" x14ac:dyDescent="0.25">
      <c r="A30" s="95" t="s">
        <v>81</v>
      </c>
      <c r="B30" s="100">
        <v>0.3</v>
      </c>
      <c r="C30" s="96" t="s">
        <v>15</v>
      </c>
      <c r="D30" s="103">
        <f t="shared" si="0"/>
        <v>14901.033333333335</v>
      </c>
      <c r="E30" s="97">
        <v>4470.3100000000004</v>
      </c>
    </row>
    <row r="31" spans="1:5" s="94" customFormat="1" ht="30" x14ac:dyDescent="0.25">
      <c r="A31" s="95" t="s">
        <v>64</v>
      </c>
      <c r="B31" s="99">
        <v>2</v>
      </c>
      <c r="C31" s="96" t="s">
        <v>18</v>
      </c>
      <c r="D31" s="103">
        <f t="shared" si="0"/>
        <v>218.60499999999999</v>
      </c>
      <c r="E31" s="97">
        <v>437.21</v>
      </c>
    </row>
    <row r="32" spans="1:5" s="94" customFormat="1" ht="15" x14ac:dyDescent="0.25">
      <c r="A32" s="95" t="s">
        <v>126</v>
      </c>
      <c r="B32" s="99">
        <v>2</v>
      </c>
      <c r="C32" s="96" t="s">
        <v>131</v>
      </c>
      <c r="D32" s="103">
        <f t="shared" si="0"/>
        <v>67.14</v>
      </c>
      <c r="E32" s="97">
        <v>134.28</v>
      </c>
    </row>
    <row r="33" spans="1:5" s="94" customFormat="1" ht="15" x14ac:dyDescent="0.25">
      <c r="A33" s="95" t="s">
        <v>112</v>
      </c>
      <c r="B33" s="99">
        <v>1</v>
      </c>
      <c r="C33" s="96" t="s">
        <v>13</v>
      </c>
      <c r="D33" s="103">
        <f t="shared" si="0"/>
        <v>5327.8</v>
      </c>
      <c r="E33" s="97">
        <v>5327.8</v>
      </c>
    </row>
    <row r="34" spans="1:5" s="94" customFormat="1" ht="30" x14ac:dyDescent="0.25">
      <c r="A34" s="95" t="s">
        <v>127</v>
      </c>
      <c r="B34" s="97">
        <v>0.01</v>
      </c>
      <c r="C34" s="96" t="s">
        <v>92</v>
      </c>
      <c r="D34" s="103">
        <f t="shared" si="0"/>
        <v>6576</v>
      </c>
      <c r="E34" s="97">
        <v>65.760000000000005</v>
      </c>
    </row>
    <row r="35" spans="1:5" s="94" customFormat="1" ht="15" x14ac:dyDescent="0.25">
      <c r="A35" s="95" t="s">
        <v>65</v>
      </c>
      <c r="B35" s="99">
        <v>13718</v>
      </c>
      <c r="C35" s="96" t="s">
        <v>19</v>
      </c>
      <c r="D35" s="103">
        <f t="shared" si="0"/>
        <v>1.187796325995043</v>
      </c>
      <c r="E35" s="97">
        <v>16294.19</v>
      </c>
    </row>
    <row r="36" spans="1:5" s="94" customFormat="1" ht="30" x14ac:dyDescent="0.25">
      <c r="A36" s="95" t="s">
        <v>219</v>
      </c>
      <c r="B36" s="99">
        <v>3</v>
      </c>
      <c r="C36" s="96" t="s">
        <v>220</v>
      </c>
      <c r="D36" s="103">
        <f t="shared" si="0"/>
        <v>139.29999999999998</v>
      </c>
      <c r="E36" s="97">
        <v>417.9</v>
      </c>
    </row>
    <row r="37" spans="1:5" s="94" customFormat="1" ht="30" x14ac:dyDescent="0.25">
      <c r="A37" s="95" t="s">
        <v>221</v>
      </c>
      <c r="B37" s="99">
        <v>1</v>
      </c>
      <c r="C37" s="96" t="s">
        <v>20</v>
      </c>
      <c r="D37" s="103">
        <f t="shared" si="0"/>
        <v>1317.97</v>
      </c>
      <c r="E37" s="97">
        <v>1317.97</v>
      </c>
    </row>
    <row r="38" spans="1:5" s="94" customFormat="1" ht="15" x14ac:dyDescent="0.25">
      <c r="A38" s="95" t="s">
        <v>68</v>
      </c>
      <c r="B38" s="99">
        <v>30</v>
      </c>
      <c r="C38" s="96" t="s">
        <v>20</v>
      </c>
      <c r="D38" s="103">
        <f t="shared" si="0"/>
        <v>254.20733333333334</v>
      </c>
      <c r="E38" s="97">
        <v>7626.22</v>
      </c>
    </row>
    <row r="39" spans="1:5" s="102" customFormat="1" ht="15" x14ac:dyDescent="0.2">
      <c r="A39" s="101" t="s">
        <v>42</v>
      </c>
      <c r="B39" s="46"/>
      <c r="C39" s="46"/>
      <c r="D39" s="103"/>
      <c r="E39" s="46"/>
    </row>
    <row r="40" spans="1:5" s="94" customFormat="1" ht="15" x14ac:dyDescent="0.25">
      <c r="A40" s="95" t="s">
        <v>222</v>
      </c>
      <c r="B40" s="100">
        <v>0.2</v>
      </c>
      <c r="C40" s="96" t="s">
        <v>223</v>
      </c>
      <c r="D40" s="103">
        <f t="shared" si="0"/>
        <v>2570.2499999999995</v>
      </c>
      <c r="E40" s="97">
        <v>514.04999999999995</v>
      </c>
    </row>
    <row r="41" spans="1:5" s="94" customFormat="1" ht="30" x14ac:dyDescent="0.25">
      <c r="A41" s="95" t="s">
        <v>224</v>
      </c>
      <c r="B41" s="100">
        <v>0.3</v>
      </c>
      <c r="C41" s="96" t="s">
        <v>223</v>
      </c>
      <c r="D41" s="103">
        <f t="shared" si="0"/>
        <v>1860.8666666666668</v>
      </c>
      <c r="E41" s="97">
        <v>558.26</v>
      </c>
    </row>
    <row r="42" spans="1:5" s="94" customFormat="1" ht="15" x14ac:dyDescent="0.25">
      <c r="A42" s="95" t="s">
        <v>225</v>
      </c>
      <c r="B42" s="98">
        <v>4.0000000000000001E-3</v>
      </c>
      <c r="C42" s="96" t="s">
        <v>90</v>
      </c>
      <c r="D42" s="103">
        <f t="shared" si="0"/>
        <v>105657.5</v>
      </c>
      <c r="E42" s="97">
        <v>422.63</v>
      </c>
    </row>
    <row r="43" spans="1:5" s="94" customFormat="1" ht="30" x14ac:dyDescent="0.25">
      <c r="A43" s="95" t="s">
        <v>226</v>
      </c>
      <c r="B43" s="98">
        <v>1.6719999999999999</v>
      </c>
      <c r="C43" s="96" t="s">
        <v>16</v>
      </c>
      <c r="D43" s="103">
        <f t="shared" si="0"/>
        <v>1651.2739234449759</v>
      </c>
      <c r="E43" s="97">
        <v>2760.93</v>
      </c>
    </row>
    <row r="44" spans="1:5" s="94" customFormat="1" ht="15" x14ac:dyDescent="0.25">
      <c r="A44" s="95" t="s">
        <v>227</v>
      </c>
      <c r="B44" s="99">
        <v>91</v>
      </c>
      <c r="C44" s="96" t="s">
        <v>70</v>
      </c>
      <c r="D44" s="103">
        <f t="shared" si="0"/>
        <v>56.969450549450549</v>
      </c>
      <c r="E44" s="97">
        <v>5184.22</v>
      </c>
    </row>
    <row r="45" spans="1:5" s="94" customFormat="1" ht="30" x14ac:dyDescent="0.25">
      <c r="A45" s="95" t="s">
        <v>228</v>
      </c>
      <c r="B45" s="99">
        <v>171</v>
      </c>
      <c r="C45" s="96" t="s">
        <v>229</v>
      </c>
      <c r="D45" s="103">
        <f t="shared" si="0"/>
        <v>64.856315789473683</v>
      </c>
      <c r="E45" s="97">
        <v>11090.43</v>
      </c>
    </row>
    <row r="46" spans="1:5" s="94" customFormat="1" ht="30" x14ac:dyDescent="0.25">
      <c r="A46" s="95" t="s">
        <v>230</v>
      </c>
      <c r="B46" s="96" t="s">
        <v>21</v>
      </c>
      <c r="C46" s="96" t="s">
        <v>12</v>
      </c>
      <c r="D46" s="103">
        <f>E46</f>
        <v>4113.72</v>
      </c>
      <c r="E46" s="97">
        <v>4113.72</v>
      </c>
    </row>
    <row r="47" spans="1:5" s="94" customFormat="1" ht="15" x14ac:dyDescent="0.25">
      <c r="A47" s="95" t="s">
        <v>231</v>
      </c>
      <c r="B47" s="97">
        <v>0.01</v>
      </c>
      <c r="C47" s="96" t="s">
        <v>92</v>
      </c>
      <c r="D47" s="103">
        <f t="shared" si="0"/>
        <v>7072</v>
      </c>
      <c r="E47" s="97">
        <v>70.72</v>
      </c>
    </row>
    <row r="48" spans="1:5" s="94" customFormat="1" ht="15" x14ac:dyDescent="0.25">
      <c r="A48" s="95" t="s">
        <v>232</v>
      </c>
      <c r="B48" s="97">
        <v>0.02</v>
      </c>
      <c r="C48" s="96" t="s">
        <v>92</v>
      </c>
      <c r="D48" s="103">
        <f t="shared" si="0"/>
        <v>31974.5</v>
      </c>
      <c r="E48" s="97">
        <v>639.49</v>
      </c>
    </row>
    <row r="49" spans="1:5" s="102" customFormat="1" ht="15" x14ac:dyDescent="0.2">
      <c r="A49" s="101" t="s">
        <v>83</v>
      </c>
      <c r="B49" s="46"/>
      <c r="C49" s="46"/>
      <c r="D49" s="103"/>
      <c r="E49" s="46"/>
    </row>
    <row r="50" spans="1:5" s="94" customFormat="1" ht="15" x14ac:dyDescent="0.25">
      <c r="A50" s="95" t="s">
        <v>84</v>
      </c>
      <c r="B50" s="96" t="s">
        <v>246</v>
      </c>
      <c r="C50" s="96" t="s">
        <v>11</v>
      </c>
      <c r="D50" s="103">
        <f>E50</f>
        <v>21600</v>
      </c>
      <c r="E50" s="97">
        <v>21600</v>
      </c>
    </row>
    <row r="51" spans="1:5" s="102" customFormat="1" ht="28.5" x14ac:dyDescent="0.2">
      <c r="A51" s="101" t="s">
        <v>85</v>
      </c>
      <c r="B51" s="46"/>
      <c r="C51" s="46"/>
      <c r="D51" s="103"/>
      <c r="E51" s="46"/>
    </row>
    <row r="52" spans="1:5" s="94" customFormat="1" ht="15" x14ac:dyDescent="0.25">
      <c r="A52" s="95" t="s">
        <v>86</v>
      </c>
      <c r="B52" s="96" t="s">
        <v>23</v>
      </c>
      <c r="C52" s="96" t="s">
        <v>11</v>
      </c>
      <c r="D52" s="103">
        <f>E52</f>
        <v>4848.5</v>
      </c>
      <c r="E52" s="97">
        <v>4848.5</v>
      </c>
    </row>
    <row r="53" spans="1:5" s="102" customFormat="1" ht="15" x14ac:dyDescent="0.2">
      <c r="A53" s="101" t="s">
        <v>43</v>
      </c>
      <c r="B53" s="46"/>
      <c r="C53" s="46"/>
      <c r="D53" s="103"/>
      <c r="E53" s="46"/>
    </row>
    <row r="54" spans="1:5" s="94" customFormat="1" ht="15" x14ac:dyDescent="0.25">
      <c r="A54" s="95" t="s">
        <v>233</v>
      </c>
      <c r="B54" s="97">
        <v>0.01</v>
      </c>
      <c r="C54" s="96" t="s">
        <v>234</v>
      </c>
      <c r="D54" s="103">
        <f t="shared" si="0"/>
        <v>25297</v>
      </c>
      <c r="E54" s="97">
        <v>252.97</v>
      </c>
    </row>
    <row r="55" spans="1:5" s="102" customFormat="1" ht="28.5" x14ac:dyDescent="0.2">
      <c r="A55" s="101" t="s">
        <v>87</v>
      </c>
      <c r="B55" s="46"/>
      <c r="C55" s="46"/>
      <c r="D55" s="103"/>
      <c r="E55" s="46"/>
    </row>
    <row r="56" spans="1:5" s="94" customFormat="1" ht="30" x14ac:dyDescent="0.25">
      <c r="A56" s="95" t="s">
        <v>235</v>
      </c>
      <c r="B56" s="97">
        <v>0.01</v>
      </c>
      <c r="C56" s="96" t="s">
        <v>88</v>
      </c>
      <c r="D56" s="103">
        <f t="shared" si="0"/>
        <v>62738</v>
      </c>
      <c r="E56" s="97">
        <v>627.38</v>
      </c>
    </row>
    <row r="57" spans="1:5" s="94" customFormat="1" ht="15" x14ac:dyDescent="0.25">
      <c r="A57" s="95" t="s">
        <v>236</v>
      </c>
      <c r="B57" s="100">
        <v>3.3</v>
      </c>
      <c r="C57" s="96" t="s">
        <v>12</v>
      </c>
      <c r="D57" s="103">
        <f t="shared" si="0"/>
        <v>661.0515151515151</v>
      </c>
      <c r="E57" s="97">
        <v>2181.4699999999998</v>
      </c>
    </row>
    <row r="58" spans="1:5" s="94" customFormat="1" ht="30" x14ac:dyDescent="0.25">
      <c r="A58" s="95" t="s">
        <v>89</v>
      </c>
      <c r="B58" s="100">
        <v>0.2</v>
      </c>
      <c r="C58" s="96" t="s">
        <v>17</v>
      </c>
      <c r="D58" s="103">
        <f t="shared" si="0"/>
        <v>3686</v>
      </c>
      <c r="E58" s="97">
        <v>737.2</v>
      </c>
    </row>
    <row r="59" spans="1:5" s="94" customFormat="1" ht="15" x14ac:dyDescent="0.25">
      <c r="A59" s="95" t="s">
        <v>237</v>
      </c>
      <c r="B59" s="98">
        <v>2.8000000000000001E-2</v>
      </c>
      <c r="C59" s="96" t="s">
        <v>90</v>
      </c>
      <c r="D59" s="103">
        <f t="shared" si="0"/>
        <v>20006.428571428569</v>
      </c>
      <c r="E59" s="97">
        <v>560.17999999999995</v>
      </c>
    </row>
    <row r="60" spans="1:5" s="94" customFormat="1" ht="30" x14ac:dyDescent="0.25">
      <c r="A60" s="95" t="s">
        <v>238</v>
      </c>
      <c r="B60" s="97">
        <v>0.01</v>
      </c>
      <c r="C60" s="96" t="s">
        <v>17</v>
      </c>
      <c r="D60" s="103">
        <f t="shared" si="0"/>
        <v>54175</v>
      </c>
      <c r="E60" s="97">
        <v>541.75</v>
      </c>
    </row>
    <row r="61" spans="1:5" s="94" customFormat="1" ht="30" x14ac:dyDescent="0.25">
      <c r="A61" s="95" t="s">
        <v>170</v>
      </c>
      <c r="B61" s="98">
        <v>2.1999999999999999E-2</v>
      </c>
      <c r="C61" s="96" t="s">
        <v>15</v>
      </c>
      <c r="D61" s="103">
        <f t="shared" si="0"/>
        <v>48831.36363636364</v>
      </c>
      <c r="E61" s="97">
        <v>1074.29</v>
      </c>
    </row>
    <row r="62" spans="1:5" s="94" customFormat="1" ht="15" x14ac:dyDescent="0.25">
      <c r="A62" s="95" t="s">
        <v>239</v>
      </c>
      <c r="B62" s="97">
        <v>0.02</v>
      </c>
      <c r="C62" s="96" t="s">
        <v>17</v>
      </c>
      <c r="D62" s="103">
        <f t="shared" si="0"/>
        <v>58891.999999999993</v>
      </c>
      <c r="E62" s="97">
        <v>1177.8399999999999</v>
      </c>
    </row>
    <row r="63" spans="1:5" s="94" customFormat="1" ht="30" x14ac:dyDescent="0.25">
      <c r="A63" s="95" t="s">
        <v>240</v>
      </c>
      <c r="B63" s="98">
        <v>5.0000000000000001E-3</v>
      </c>
      <c r="C63" s="96" t="s">
        <v>90</v>
      </c>
      <c r="D63" s="103">
        <f t="shared" si="0"/>
        <v>55250</v>
      </c>
      <c r="E63" s="97">
        <v>276.25</v>
      </c>
    </row>
    <row r="64" spans="1:5" s="94" customFormat="1" ht="30" x14ac:dyDescent="0.25">
      <c r="A64" s="95" t="s">
        <v>241</v>
      </c>
      <c r="B64" s="99">
        <v>2</v>
      </c>
      <c r="C64" s="96" t="s">
        <v>13</v>
      </c>
      <c r="D64" s="103">
        <f t="shared" si="0"/>
        <v>3473.165</v>
      </c>
      <c r="E64" s="97">
        <v>6946.33</v>
      </c>
    </row>
    <row r="65" spans="1:5" s="94" customFormat="1" ht="15" x14ac:dyDescent="0.25">
      <c r="A65" s="95" t="s">
        <v>242</v>
      </c>
      <c r="B65" s="98">
        <v>2.5999999999999999E-2</v>
      </c>
      <c r="C65" s="96" t="s">
        <v>243</v>
      </c>
      <c r="D65" s="103">
        <f t="shared" si="0"/>
        <v>11938.461538461539</v>
      </c>
      <c r="E65" s="97">
        <v>310.39999999999998</v>
      </c>
    </row>
    <row r="66" spans="1:5" s="102" customFormat="1" ht="14.25" x14ac:dyDescent="0.2">
      <c r="A66" s="101" t="s">
        <v>44</v>
      </c>
      <c r="B66" s="46"/>
      <c r="C66" s="46"/>
      <c r="D66" s="46"/>
      <c r="E66" s="46"/>
    </row>
    <row r="67" spans="1:5" s="94" customFormat="1" ht="15" x14ac:dyDescent="0.25">
      <c r="A67" s="95" t="s">
        <v>72</v>
      </c>
      <c r="B67" s="96" t="s">
        <v>23</v>
      </c>
      <c r="C67" s="96" t="s">
        <v>11</v>
      </c>
      <c r="D67" s="97">
        <f>E67</f>
        <v>3200</v>
      </c>
      <c r="E67" s="97">
        <v>3200</v>
      </c>
    </row>
    <row r="68" spans="1:5" s="102" customFormat="1" ht="15" x14ac:dyDescent="0.2">
      <c r="A68" s="101" t="s">
        <v>45</v>
      </c>
      <c r="B68" s="46"/>
      <c r="C68" s="46"/>
      <c r="D68" s="97"/>
      <c r="E68" s="46"/>
    </row>
    <row r="69" spans="1:5" s="94" customFormat="1" ht="15" x14ac:dyDescent="0.25">
      <c r="A69" s="95" t="s">
        <v>76</v>
      </c>
      <c r="B69" s="96" t="s">
        <v>247</v>
      </c>
      <c r="C69" s="96" t="s">
        <v>12</v>
      </c>
      <c r="D69" s="97">
        <f t="shared" ref="D69:D72" si="1">E69</f>
        <v>61708.75</v>
      </c>
      <c r="E69" s="97">
        <v>61708.75</v>
      </c>
    </row>
    <row r="70" spans="1:5" s="102" customFormat="1" ht="15" x14ac:dyDescent="0.2">
      <c r="A70" s="101" t="s">
        <v>9</v>
      </c>
      <c r="B70" s="46"/>
      <c r="C70" s="46"/>
      <c r="D70" s="97"/>
      <c r="E70" s="46"/>
    </row>
    <row r="71" spans="1:5" s="94" customFormat="1" ht="15" x14ac:dyDescent="0.25">
      <c r="A71" s="95" t="s">
        <v>73</v>
      </c>
      <c r="B71" s="96" t="s">
        <v>247</v>
      </c>
      <c r="C71" s="96" t="s">
        <v>12</v>
      </c>
      <c r="D71" s="97">
        <f t="shared" si="1"/>
        <v>121644.26</v>
      </c>
      <c r="E71" s="97">
        <v>121644.26</v>
      </c>
    </row>
    <row r="72" spans="1:5" s="94" customFormat="1" ht="30" x14ac:dyDescent="0.25">
      <c r="A72" s="95" t="s">
        <v>244</v>
      </c>
      <c r="B72" s="96" t="s">
        <v>23</v>
      </c>
      <c r="C72" s="96" t="s">
        <v>11</v>
      </c>
      <c r="D72" s="97">
        <f t="shared" si="1"/>
        <v>3670.76</v>
      </c>
      <c r="E72" s="97">
        <v>3670.76</v>
      </c>
    </row>
    <row r="73" spans="1:5" s="28" customFormat="1" ht="15" x14ac:dyDescent="0.25">
      <c r="A73" s="36" t="s">
        <v>10</v>
      </c>
      <c r="B73" s="41"/>
      <c r="C73" s="41"/>
      <c r="D73" s="52"/>
      <c r="E73" s="53"/>
    </row>
    <row r="74" spans="1:5" s="28" customFormat="1" ht="15" x14ac:dyDescent="0.25">
      <c r="A74" s="37" t="s">
        <v>74</v>
      </c>
      <c r="B74" s="42" t="s">
        <v>22</v>
      </c>
      <c r="C74" s="42" t="s">
        <v>11</v>
      </c>
      <c r="D74" s="54">
        <f>E74</f>
        <v>43034.618999999999</v>
      </c>
      <c r="E74" s="55">
        <f>SUM(E7:E72)*10%</f>
        <v>43034.618999999999</v>
      </c>
    </row>
    <row r="75" spans="1:5" ht="14.25" x14ac:dyDescent="0.2">
      <c r="A75" s="24" t="s">
        <v>26</v>
      </c>
      <c r="B75" s="46" t="s">
        <v>21</v>
      </c>
      <c r="C75" s="25"/>
      <c r="D75" s="56"/>
      <c r="E75" s="26">
        <f>SUM(E7:E74)</f>
        <v>473380.80899999995</v>
      </c>
    </row>
    <row r="76" spans="1:5" ht="15" x14ac:dyDescent="0.2">
      <c r="D76" s="57"/>
    </row>
    <row r="77" spans="1:5" ht="15" customHeight="1" x14ac:dyDescent="0.2">
      <c r="A77" s="213" t="s">
        <v>250</v>
      </c>
      <c r="B77" s="213"/>
      <c r="C77" s="213"/>
      <c r="D77" s="213"/>
      <c r="E77" s="213"/>
    </row>
    <row r="78" spans="1:5" ht="15" customHeight="1" x14ac:dyDescent="0.2">
      <c r="A78" s="213"/>
      <c r="B78" s="213"/>
      <c r="C78" s="213"/>
      <c r="D78" s="213"/>
      <c r="E78" s="213"/>
    </row>
    <row r="79" spans="1:5" ht="15" customHeight="1" x14ac:dyDescent="0.2">
      <c r="A79" s="214" t="s">
        <v>33</v>
      </c>
      <c r="B79" s="214"/>
      <c r="C79" s="214"/>
      <c r="D79" s="214"/>
      <c r="E79" s="214"/>
    </row>
    <row r="80" spans="1:5" ht="15" customHeight="1" x14ac:dyDescent="0.2">
      <c r="A80" s="214" t="s">
        <v>34</v>
      </c>
      <c r="B80" s="214"/>
      <c r="C80" s="214"/>
      <c r="D80" s="214"/>
      <c r="E80" s="214"/>
    </row>
    <row r="81" spans="1:5" ht="15" customHeight="1" x14ac:dyDescent="0.2">
      <c r="A81" s="215" t="s">
        <v>248</v>
      </c>
      <c r="B81" s="215"/>
      <c r="C81" s="215"/>
      <c r="D81" s="215"/>
      <c r="E81" s="215"/>
    </row>
    <row r="82" spans="1:5" ht="15" customHeight="1" x14ac:dyDescent="0.2">
      <c r="A82" s="215"/>
      <c r="B82" s="215"/>
      <c r="C82" s="215"/>
      <c r="D82" s="215"/>
      <c r="E82" s="215"/>
    </row>
    <row r="83" spans="1:5" ht="6" customHeight="1" x14ac:dyDescent="0.2">
      <c r="A83" s="216"/>
      <c r="B83" s="216"/>
      <c r="C83" s="216"/>
      <c r="D83" s="216"/>
      <c r="E83" s="216"/>
    </row>
    <row r="84" spans="1:5" ht="1.5" customHeight="1" x14ac:dyDescent="0.2">
      <c r="A84" s="104"/>
      <c r="B84" s="48"/>
      <c r="C84" s="48"/>
      <c r="D84" s="58"/>
      <c r="E84" s="48"/>
    </row>
    <row r="85" spans="1:5" ht="15" customHeight="1" x14ac:dyDescent="0.2">
      <c r="A85" s="5" t="s">
        <v>27</v>
      </c>
      <c r="B85" s="93"/>
      <c r="C85" s="93"/>
      <c r="D85" s="60"/>
      <c r="E85" s="93"/>
    </row>
    <row r="86" spans="1:5" ht="15" x14ac:dyDescent="0.2">
      <c r="A86" s="5"/>
      <c r="B86" s="93"/>
      <c r="C86" s="93" t="s">
        <v>21</v>
      </c>
      <c r="D86" s="60" t="s">
        <v>21</v>
      </c>
      <c r="E86" s="93"/>
    </row>
    <row r="87" spans="1:5" ht="15" customHeight="1" x14ac:dyDescent="0.2">
      <c r="A87" s="181" t="s">
        <v>249</v>
      </c>
      <c r="B87" s="181"/>
      <c r="C87" s="185" t="s">
        <v>31</v>
      </c>
      <c r="D87" s="185"/>
      <c r="E87" s="93"/>
    </row>
    <row r="88" spans="1:5" ht="15" customHeight="1" x14ac:dyDescent="0.2">
      <c r="A88" s="185" t="s">
        <v>53</v>
      </c>
      <c r="B88" s="185"/>
      <c r="C88" s="185" t="s">
        <v>28</v>
      </c>
      <c r="D88" s="185"/>
      <c r="E88" s="93"/>
    </row>
    <row r="89" spans="1:5" ht="15" customHeight="1" x14ac:dyDescent="0.2">
      <c r="A89" s="5"/>
      <c r="B89" s="93"/>
      <c r="C89" s="93"/>
      <c r="D89" s="60"/>
      <c r="E89" s="93"/>
    </row>
    <row r="90" spans="1:5" ht="15" customHeight="1" x14ac:dyDescent="0.2">
      <c r="A90" s="181" t="s">
        <v>30</v>
      </c>
      <c r="B90" s="181"/>
      <c r="C90" s="185" t="s">
        <v>31</v>
      </c>
      <c r="D90" s="185"/>
      <c r="E90" s="93"/>
    </row>
    <row r="91" spans="1:5" ht="15" x14ac:dyDescent="0.2">
      <c r="A91" s="13" t="s">
        <v>29</v>
      </c>
      <c r="B91" s="93"/>
      <c r="C91" s="185" t="s">
        <v>28</v>
      </c>
      <c r="D91" s="185"/>
      <c r="E91" s="93"/>
    </row>
    <row r="92" spans="1:5" x14ac:dyDescent="0.2">
      <c r="B92" s="1"/>
      <c r="C92" s="1"/>
      <c r="D92" s="1"/>
      <c r="E92" s="1"/>
    </row>
  </sheetData>
  <mergeCells count="15">
    <mergeCell ref="A1:E1"/>
    <mergeCell ref="A2:E2"/>
    <mergeCell ref="D3:E3"/>
    <mergeCell ref="A87:B87"/>
    <mergeCell ref="A90:B90"/>
    <mergeCell ref="C90:D90"/>
    <mergeCell ref="C91:D91"/>
    <mergeCell ref="A77:E78"/>
    <mergeCell ref="A79:E79"/>
    <mergeCell ref="A80:E80"/>
    <mergeCell ref="A81:E82"/>
    <mergeCell ref="A83:E83"/>
    <mergeCell ref="C87:D87"/>
    <mergeCell ref="A88:B88"/>
    <mergeCell ref="C88:D8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D7" sqref="D7"/>
    </sheetView>
  </sheetViews>
  <sheetFormatPr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16384" width="9.140625" style="91"/>
  </cols>
  <sheetData>
    <row r="1" spans="1:19" s="63" customFormat="1" ht="35.25" customHeight="1" x14ac:dyDescent="0.3">
      <c r="A1" s="208" t="s">
        <v>310</v>
      </c>
      <c r="B1" s="208"/>
      <c r="C1" s="208"/>
      <c r="D1" s="208"/>
      <c r="E1" s="208"/>
      <c r="F1" s="208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311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9" t="s">
        <v>183</v>
      </c>
      <c r="B5" s="209"/>
      <c r="C5" s="209"/>
      <c r="D5" s="209"/>
      <c r="E5" s="209"/>
      <c r="F5" s="209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184</v>
      </c>
      <c r="B6" s="105">
        <v>4</v>
      </c>
      <c r="C6" s="105" t="s">
        <v>185</v>
      </c>
      <c r="D6" s="138">
        <v>2955.4</v>
      </c>
      <c r="E6" s="105" t="s">
        <v>186</v>
      </c>
      <c r="F6" s="107">
        <v>1346.2</v>
      </c>
      <c r="G6" s="68"/>
      <c r="H6" s="70"/>
      <c r="I6" s="71"/>
      <c r="J6" s="72"/>
      <c r="K6" s="117"/>
      <c r="L6" s="74"/>
      <c r="M6" s="74"/>
      <c r="N6" s="74"/>
      <c r="O6" s="74"/>
      <c r="P6" s="75"/>
      <c r="Q6" s="210"/>
      <c r="R6" s="211"/>
      <c r="S6" s="76"/>
    </row>
    <row r="7" spans="1:19" s="79" customFormat="1" ht="32.25" customHeight="1" x14ac:dyDescent="0.25">
      <c r="A7" s="105" t="s">
        <v>187</v>
      </c>
      <c r="B7" s="105">
        <v>3</v>
      </c>
      <c r="C7" s="105" t="s">
        <v>188</v>
      </c>
      <c r="D7" s="138">
        <v>0</v>
      </c>
      <c r="E7" s="105" t="s">
        <v>189</v>
      </c>
      <c r="F7" s="107">
        <v>897.5</v>
      </c>
      <c r="G7" s="68"/>
      <c r="H7" s="70"/>
      <c r="I7" s="71"/>
      <c r="J7" s="72"/>
      <c r="K7" s="117"/>
      <c r="L7" s="74"/>
      <c r="M7" s="74"/>
      <c r="N7" s="74"/>
      <c r="O7" s="74"/>
      <c r="P7" s="75"/>
      <c r="Q7" s="210"/>
      <c r="R7" s="212"/>
      <c r="S7" s="78"/>
    </row>
    <row r="8" spans="1:19" s="79" customFormat="1" ht="46.5" customHeight="1" x14ac:dyDescent="0.25">
      <c r="A8" s="105" t="s">
        <v>190</v>
      </c>
      <c r="B8" s="105">
        <v>43</v>
      </c>
      <c r="C8" s="105" t="s">
        <v>191</v>
      </c>
      <c r="D8" s="107">
        <v>292.5</v>
      </c>
      <c r="E8" s="105" t="s">
        <v>192</v>
      </c>
      <c r="F8" s="107">
        <v>483.5</v>
      </c>
      <c r="G8" s="68"/>
      <c r="H8" s="70"/>
      <c r="I8" s="71"/>
      <c r="J8" s="72"/>
      <c r="K8" s="117"/>
      <c r="L8" s="74"/>
      <c r="M8" s="74"/>
      <c r="N8" s="74"/>
      <c r="O8" s="74"/>
      <c r="P8" s="75"/>
      <c r="Q8" s="210"/>
      <c r="R8" s="211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17"/>
      <c r="L9" s="74"/>
      <c r="M9" s="74"/>
      <c r="N9" s="74"/>
      <c r="O9" s="74"/>
      <c r="P9" s="68"/>
      <c r="Q9" s="117"/>
      <c r="R9" s="118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1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5" t="s">
        <v>193</v>
      </c>
      <c r="B11" s="206"/>
      <c r="C11" s="206"/>
      <c r="D11" s="206"/>
      <c r="E11" s="207"/>
      <c r="F11" s="86" t="s">
        <v>194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3" customFormat="1" ht="30" customHeight="1" x14ac:dyDescent="0.25">
      <c r="A12" s="195" t="s">
        <v>196</v>
      </c>
      <c r="B12" s="196"/>
      <c r="C12" s="196"/>
      <c r="D12" s="196"/>
      <c r="E12" s="197"/>
      <c r="F12" s="111">
        <v>-218010.86899999992</v>
      </c>
      <c r="G12" s="112"/>
    </row>
    <row r="13" spans="1:19" s="113" customFormat="1" ht="30" customHeight="1" x14ac:dyDescent="0.25">
      <c r="A13" s="195" t="s">
        <v>197</v>
      </c>
      <c r="B13" s="196"/>
      <c r="C13" s="196"/>
      <c r="D13" s="196"/>
      <c r="E13" s="197"/>
      <c r="F13" s="111">
        <v>222696.02999999997</v>
      </c>
    </row>
    <row r="14" spans="1:19" s="113" customFormat="1" ht="30" customHeight="1" x14ac:dyDescent="0.25">
      <c r="A14" s="195" t="s">
        <v>198</v>
      </c>
      <c r="B14" s="196"/>
      <c r="C14" s="196"/>
      <c r="D14" s="196"/>
      <c r="E14" s="197"/>
      <c r="F14" s="114">
        <f>SUM(F15:F17)</f>
        <v>477579.56</v>
      </c>
    </row>
    <row r="15" spans="1:19" s="85" customFormat="1" ht="27.75" customHeight="1" x14ac:dyDescent="0.25">
      <c r="A15" s="202" t="s">
        <v>199</v>
      </c>
      <c r="B15" s="203"/>
      <c r="C15" s="203"/>
      <c r="D15" s="203"/>
      <c r="E15" s="204"/>
      <c r="F15" s="92">
        <f>2582.49+458956.62+13565.45</f>
        <v>475104.56</v>
      </c>
    </row>
    <row r="16" spans="1:19" s="85" customFormat="1" ht="24.75" hidden="1" customHeight="1" x14ac:dyDescent="0.25">
      <c r="A16" s="202" t="s">
        <v>200</v>
      </c>
      <c r="B16" s="203"/>
      <c r="C16" s="203"/>
      <c r="D16" s="203"/>
      <c r="E16" s="204"/>
      <c r="F16" s="92"/>
    </row>
    <row r="17" spans="1:19" s="85" customFormat="1" ht="30" customHeight="1" x14ac:dyDescent="0.25">
      <c r="A17" s="202" t="s">
        <v>201</v>
      </c>
      <c r="B17" s="203"/>
      <c r="C17" s="203"/>
      <c r="D17" s="203"/>
      <c r="E17" s="204"/>
      <c r="F17" s="92">
        <v>2475</v>
      </c>
    </row>
    <row r="18" spans="1:19" s="113" customFormat="1" ht="30" customHeight="1" x14ac:dyDescent="0.25">
      <c r="A18" s="195" t="s">
        <v>202</v>
      </c>
      <c r="B18" s="196"/>
      <c r="C18" s="196"/>
      <c r="D18" s="196"/>
      <c r="E18" s="197"/>
      <c r="F18" s="114">
        <f>SUM(F19:F21)</f>
        <v>443824.08999999997</v>
      </c>
    </row>
    <row r="19" spans="1:19" s="85" customFormat="1" ht="29.25" customHeight="1" x14ac:dyDescent="0.25">
      <c r="A19" s="202" t="s">
        <v>199</v>
      </c>
      <c r="B19" s="203"/>
      <c r="C19" s="203"/>
      <c r="D19" s="203"/>
      <c r="E19" s="204"/>
      <c r="F19" s="92">
        <f>2582.49+438835.35</f>
        <v>441417.83999999997</v>
      </c>
    </row>
    <row r="20" spans="1:19" s="85" customFormat="1" ht="30" hidden="1" customHeight="1" x14ac:dyDescent="0.25">
      <c r="A20" s="202" t="s">
        <v>200</v>
      </c>
      <c r="B20" s="203"/>
      <c r="C20" s="203"/>
      <c r="D20" s="203"/>
      <c r="E20" s="204"/>
      <c r="F20" s="92"/>
    </row>
    <row r="21" spans="1:19" s="88" customFormat="1" ht="30" customHeight="1" x14ac:dyDescent="0.2">
      <c r="A21" s="202" t="s">
        <v>201</v>
      </c>
      <c r="B21" s="203"/>
      <c r="C21" s="203"/>
      <c r="D21" s="203"/>
      <c r="E21" s="204"/>
      <c r="F21" s="92">
        <v>2406.25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5" customFormat="1" ht="30" customHeight="1" x14ac:dyDescent="0.25">
      <c r="A22" s="195" t="s">
        <v>203</v>
      </c>
      <c r="B22" s="196"/>
      <c r="C22" s="196"/>
      <c r="D22" s="196"/>
      <c r="E22" s="197"/>
      <c r="F22" s="114">
        <f>F12+F18</f>
        <v>225813.22100000005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5" t="s">
        <v>204</v>
      </c>
      <c r="B23" s="196"/>
      <c r="C23" s="196"/>
      <c r="D23" s="196"/>
      <c r="E23" s="197"/>
      <c r="F23" s="114">
        <f>Лист3!E85</f>
        <v>386102.95900000003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5" t="s">
        <v>205</v>
      </c>
      <c r="B24" s="196"/>
      <c r="C24" s="196"/>
      <c r="D24" s="196"/>
      <c r="E24" s="197"/>
      <c r="F24" s="114">
        <f>F22-F23</f>
        <v>-160289.73799999998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5" t="s">
        <v>206</v>
      </c>
      <c r="B25" s="196"/>
      <c r="C25" s="196"/>
      <c r="D25" s="196"/>
      <c r="E25" s="197"/>
      <c r="F25" s="111">
        <f>F13+F14-F18</f>
        <v>256451.5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2" customHeight="1" x14ac:dyDescent="0.2">
      <c r="A27" s="194" t="s">
        <v>207</v>
      </c>
      <c r="B27" s="194"/>
      <c r="C27" s="194"/>
      <c r="D27" s="194"/>
    </row>
    <row r="28" spans="1:19" s="63" customFormat="1" ht="21.75" customHeight="1" x14ac:dyDescent="0.25">
      <c r="A28" s="198" t="s">
        <v>208</v>
      </c>
      <c r="B28" s="198"/>
      <c r="C28" s="198"/>
      <c r="D28" s="198"/>
    </row>
    <row r="29" spans="1:19" s="63" customFormat="1" ht="22.5" customHeight="1" x14ac:dyDescent="0.25">
      <c r="A29" s="194" t="s">
        <v>46</v>
      </c>
      <c r="B29" s="194"/>
      <c r="C29" s="194"/>
      <c r="D29" s="194"/>
    </row>
    <row r="30" spans="1:19" s="63" customFormat="1" ht="22.5" customHeight="1" x14ac:dyDescent="0.25">
      <c r="A30" s="194" t="s">
        <v>47</v>
      </c>
      <c r="B30" s="194"/>
      <c r="C30" s="194"/>
      <c r="D30" s="64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67" zoomScale="60" workbookViewId="0">
      <selection activeCell="A82" sqref="A82:XFD84"/>
    </sheetView>
  </sheetViews>
  <sheetFormatPr defaultRowHeight="15" x14ac:dyDescent="0.25"/>
  <cols>
    <col min="1" max="1" width="52.42578125" style="94" customWidth="1"/>
    <col min="2" max="2" width="13.85546875" style="128" customWidth="1"/>
    <col min="3" max="3" width="12.7109375" style="129" customWidth="1"/>
    <col min="4" max="4" width="17.5703125" style="128" customWidth="1"/>
    <col min="5" max="5" width="14.7109375" style="128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29"/>
    </row>
    <row r="2" spans="1:5" x14ac:dyDescent="0.25">
      <c r="A2" s="94" t="s">
        <v>253</v>
      </c>
    </row>
    <row r="3" spans="1:5" ht="15.75" customHeight="1" x14ac:dyDescent="0.25">
      <c r="B3" s="120" t="s">
        <v>306</v>
      </c>
    </row>
    <row r="4" spans="1:5" x14ac:dyDescent="0.25">
      <c r="B4" s="120" t="s">
        <v>254</v>
      </c>
      <c r="C4" s="131"/>
      <c r="D4" s="120"/>
    </row>
    <row r="5" spans="1:5" x14ac:dyDescent="0.25">
      <c r="B5" s="120" t="s">
        <v>255</v>
      </c>
      <c r="C5" s="131"/>
      <c r="D5" s="120"/>
    </row>
    <row r="6" spans="1:5" ht="26.25" customHeight="1" x14ac:dyDescent="0.25">
      <c r="A6" s="119" t="s">
        <v>256</v>
      </c>
      <c r="E6" s="120" t="s">
        <v>257</v>
      </c>
    </row>
    <row r="8" spans="1:5" ht="28.5" customHeight="1" x14ac:dyDescent="0.25">
      <c r="A8" s="217" t="s">
        <v>307</v>
      </c>
      <c r="B8" s="217"/>
      <c r="C8" s="217"/>
      <c r="D8" s="217"/>
      <c r="E8" s="217"/>
    </row>
    <row r="9" spans="1:5" ht="29.25" customHeight="1" x14ac:dyDescent="0.25">
      <c r="A9" s="217" t="s">
        <v>258</v>
      </c>
      <c r="B9" s="217"/>
      <c r="C9" s="217"/>
      <c r="D9" s="217"/>
      <c r="E9" s="217"/>
    </row>
    <row r="10" spans="1:5" ht="32.25" customHeight="1" x14ac:dyDescent="0.25">
      <c r="A10" s="217" t="s">
        <v>259</v>
      </c>
      <c r="B10" s="217"/>
      <c r="C10" s="217"/>
      <c r="D10" s="217"/>
      <c r="E10" s="217"/>
    </row>
    <row r="11" spans="1:5" ht="30" customHeight="1" x14ac:dyDescent="0.25">
      <c r="A11" s="217" t="s">
        <v>260</v>
      </c>
      <c r="B11" s="217"/>
      <c r="C11" s="217"/>
      <c r="D11" s="217"/>
      <c r="E11" s="217"/>
    </row>
    <row r="12" spans="1:5" ht="29.25" customHeight="1" x14ac:dyDescent="0.25">
      <c r="A12" s="217" t="s">
        <v>261</v>
      </c>
      <c r="B12" s="217"/>
      <c r="C12" s="217"/>
      <c r="D12" s="217"/>
      <c r="E12" s="217"/>
    </row>
    <row r="13" spans="1:5" ht="28.5" customHeight="1" x14ac:dyDescent="0.25">
      <c r="A13" s="217" t="s">
        <v>262</v>
      </c>
      <c r="B13" s="217"/>
      <c r="C13" s="217"/>
      <c r="D13" s="217"/>
      <c r="E13" s="217"/>
    </row>
    <row r="14" spans="1:5" ht="15.75" customHeight="1" x14ac:dyDescent="0.25"/>
    <row r="15" spans="1:5" ht="150" x14ac:dyDescent="0.25">
      <c r="A15" s="123" t="s">
        <v>2</v>
      </c>
      <c r="B15" s="124" t="s">
        <v>264</v>
      </c>
      <c r="C15" s="124" t="s">
        <v>0</v>
      </c>
      <c r="D15" s="124" t="s">
        <v>263</v>
      </c>
      <c r="E15" s="124" t="s">
        <v>1</v>
      </c>
    </row>
    <row r="16" spans="1:5" s="102" customFormat="1" ht="14.25" x14ac:dyDescent="0.2">
      <c r="A16" s="132" t="s">
        <v>8</v>
      </c>
      <c r="B16" s="133"/>
      <c r="C16" s="133"/>
      <c r="D16" s="133"/>
      <c r="E16" s="133"/>
    </row>
    <row r="17" spans="1:5" x14ac:dyDescent="0.25">
      <c r="A17" s="125" t="s">
        <v>56</v>
      </c>
      <c r="B17" s="127" t="s">
        <v>22</v>
      </c>
      <c r="C17" s="124" t="s">
        <v>11</v>
      </c>
      <c r="D17" s="127">
        <v>0.13</v>
      </c>
      <c r="E17" s="127">
        <v>4610.42</v>
      </c>
    </row>
    <row r="18" spans="1:5" s="102" customFormat="1" ht="28.5" x14ac:dyDescent="0.2">
      <c r="A18" s="132" t="s">
        <v>265</v>
      </c>
      <c r="B18" s="133"/>
      <c r="C18" s="133"/>
      <c r="D18" s="133"/>
      <c r="E18" s="133"/>
    </row>
    <row r="19" spans="1:5" ht="30" x14ac:dyDescent="0.25">
      <c r="A19" s="125" t="s">
        <v>266</v>
      </c>
      <c r="B19" s="127">
        <v>1</v>
      </c>
      <c r="C19" s="124" t="s">
        <v>267</v>
      </c>
      <c r="D19" s="127">
        <f>E19/B19</f>
        <v>957.44</v>
      </c>
      <c r="E19" s="127">
        <v>957.44</v>
      </c>
    </row>
    <row r="20" spans="1:5" ht="30" x14ac:dyDescent="0.25">
      <c r="A20" s="125" t="s">
        <v>268</v>
      </c>
      <c r="B20" s="127">
        <v>7.0000000000000007E-2</v>
      </c>
      <c r="C20" s="124" t="s">
        <v>17</v>
      </c>
      <c r="D20" s="127">
        <f>E20/B20</f>
        <v>6508.8571428571422</v>
      </c>
      <c r="E20" s="127">
        <v>455.62</v>
      </c>
    </row>
    <row r="21" spans="1:5" ht="30" x14ac:dyDescent="0.25">
      <c r="A21" s="125" t="s">
        <v>269</v>
      </c>
      <c r="B21" s="127" t="s">
        <v>247</v>
      </c>
      <c r="C21" s="124" t="s">
        <v>12</v>
      </c>
      <c r="D21" s="127">
        <f>E21</f>
        <v>150725.4</v>
      </c>
      <c r="E21" s="127">
        <v>150725.4</v>
      </c>
    </row>
    <row r="22" spans="1:5" x14ac:dyDescent="0.25">
      <c r="A22" s="125" t="s">
        <v>270</v>
      </c>
      <c r="B22" s="127" t="s">
        <v>247</v>
      </c>
      <c r="C22" s="124" t="s">
        <v>12</v>
      </c>
      <c r="D22" s="127">
        <f t="shared" ref="D22:D29" si="0">E22</f>
        <v>6068.7199999999993</v>
      </c>
      <c r="E22" s="127">
        <f>3408.68+2660.04</f>
        <v>6068.7199999999993</v>
      </c>
    </row>
    <row r="23" spans="1:5" ht="30" x14ac:dyDescent="0.25">
      <c r="A23" s="125" t="s">
        <v>271</v>
      </c>
      <c r="B23" s="127" t="s">
        <v>23</v>
      </c>
      <c r="C23" s="124" t="s">
        <v>11</v>
      </c>
      <c r="D23" s="127">
        <f t="shared" si="0"/>
        <v>603.69000000000005</v>
      </c>
      <c r="E23" s="127">
        <v>603.69000000000005</v>
      </c>
    </row>
    <row r="24" spans="1:5" s="102" customFormat="1" ht="14.25" x14ac:dyDescent="0.2">
      <c r="A24" s="132" t="s">
        <v>272</v>
      </c>
      <c r="B24" s="133"/>
      <c r="C24" s="133"/>
      <c r="D24" s="134"/>
      <c r="E24" s="133"/>
    </row>
    <row r="25" spans="1:5" x14ac:dyDescent="0.25">
      <c r="A25" s="125" t="s">
        <v>273</v>
      </c>
      <c r="B25" s="127" t="s">
        <v>23</v>
      </c>
      <c r="C25" s="124" t="s">
        <v>11</v>
      </c>
      <c r="D25" s="127">
        <f t="shared" si="0"/>
        <v>11066.57</v>
      </c>
      <c r="E25" s="127">
        <v>11066.57</v>
      </c>
    </row>
    <row r="26" spans="1:5" s="102" customFormat="1" ht="28.5" x14ac:dyDescent="0.2">
      <c r="A26" s="132" t="s">
        <v>103</v>
      </c>
      <c r="B26" s="133"/>
      <c r="C26" s="133"/>
      <c r="D26" s="134"/>
      <c r="E26" s="133"/>
    </row>
    <row r="27" spans="1:5" ht="30" x14ac:dyDescent="0.25">
      <c r="A27" s="125" t="s">
        <v>213</v>
      </c>
      <c r="B27" s="127" t="s">
        <v>23</v>
      </c>
      <c r="C27" s="124" t="s">
        <v>11</v>
      </c>
      <c r="D27" s="127">
        <f t="shared" si="0"/>
        <v>25908.46</v>
      </c>
      <c r="E27" s="127">
        <v>25908.46</v>
      </c>
    </row>
    <row r="28" spans="1:5" x14ac:dyDescent="0.25">
      <c r="A28" s="126" t="s">
        <v>104</v>
      </c>
      <c r="B28" s="130"/>
      <c r="C28" s="130"/>
      <c r="D28" s="127"/>
      <c r="E28" s="130"/>
    </row>
    <row r="29" spans="1:5" x14ac:dyDescent="0.25">
      <c r="A29" s="125" t="s">
        <v>214</v>
      </c>
      <c r="B29" s="127" t="s">
        <v>246</v>
      </c>
      <c r="C29" s="124" t="s">
        <v>274</v>
      </c>
      <c r="D29" s="127">
        <f t="shared" si="0"/>
        <v>9350</v>
      </c>
      <c r="E29" s="127">
        <v>9350</v>
      </c>
    </row>
    <row r="30" spans="1:5" s="102" customFormat="1" ht="28.5" x14ac:dyDescent="0.2">
      <c r="A30" s="132" t="s">
        <v>275</v>
      </c>
      <c r="B30" s="133"/>
      <c r="C30" s="133"/>
      <c r="D30" s="133"/>
      <c r="E30" s="133"/>
    </row>
    <row r="31" spans="1:5" ht="30" x14ac:dyDescent="0.25">
      <c r="A31" s="125" t="s">
        <v>276</v>
      </c>
      <c r="B31" s="127">
        <v>0.01</v>
      </c>
      <c r="C31" s="124" t="s">
        <v>17</v>
      </c>
      <c r="D31" s="127">
        <f>E31/B31</f>
        <v>20958</v>
      </c>
      <c r="E31" s="127">
        <v>209.58</v>
      </c>
    </row>
    <row r="32" spans="1:5" ht="30" x14ac:dyDescent="0.25">
      <c r="A32" s="125" t="s">
        <v>277</v>
      </c>
      <c r="B32" s="127">
        <v>1</v>
      </c>
      <c r="C32" s="124" t="s">
        <v>13</v>
      </c>
      <c r="D32" s="127">
        <f t="shared" ref="D32:D76" si="1">E32/B32</f>
        <v>303.61</v>
      </c>
      <c r="E32" s="127">
        <v>303.61</v>
      </c>
    </row>
    <row r="33" spans="1:5" ht="45" x14ac:dyDescent="0.25">
      <c r="A33" s="125" t="s">
        <v>278</v>
      </c>
      <c r="B33" s="127">
        <v>1</v>
      </c>
      <c r="C33" s="124" t="s">
        <v>279</v>
      </c>
      <c r="D33" s="127">
        <f t="shared" si="1"/>
        <v>505.48</v>
      </c>
      <c r="E33" s="127">
        <v>505.48</v>
      </c>
    </row>
    <row r="34" spans="1:5" x14ac:dyDescent="0.25">
      <c r="A34" s="125" t="s">
        <v>216</v>
      </c>
      <c r="B34" s="127">
        <v>1</v>
      </c>
      <c r="C34" s="124" t="s">
        <v>131</v>
      </c>
      <c r="D34" s="127">
        <f t="shared" si="1"/>
        <v>91.38</v>
      </c>
      <c r="E34" s="127">
        <v>91.38</v>
      </c>
    </row>
    <row r="35" spans="1:5" ht="30" x14ac:dyDescent="0.25">
      <c r="A35" s="125" t="s">
        <v>125</v>
      </c>
      <c r="B35" s="127">
        <v>1</v>
      </c>
      <c r="C35" s="124" t="s">
        <v>132</v>
      </c>
      <c r="D35" s="127">
        <f t="shared" si="1"/>
        <v>666.22</v>
      </c>
      <c r="E35" s="127">
        <v>666.22</v>
      </c>
    </row>
    <row r="36" spans="1:5" ht="30" x14ac:dyDescent="0.25">
      <c r="A36" s="125" t="s">
        <v>217</v>
      </c>
      <c r="B36" s="127">
        <v>2</v>
      </c>
      <c r="C36" s="124" t="s">
        <v>14</v>
      </c>
      <c r="D36" s="127">
        <f t="shared" si="1"/>
        <v>272.25</v>
      </c>
      <c r="E36" s="127">
        <v>544.5</v>
      </c>
    </row>
    <row r="37" spans="1:5" ht="30" x14ac:dyDescent="0.25">
      <c r="A37" s="125" t="s">
        <v>280</v>
      </c>
      <c r="B37" s="127">
        <v>0.27</v>
      </c>
      <c r="C37" s="124" t="s">
        <v>16</v>
      </c>
      <c r="D37" s="127">
        <f t="shared" si="1"/>
        <v>1797.9999999999998</v>
      </c>
      <c r="E37" s="127">
        <v>485.46</v>
      </c>
    </row>
    <row r="38" spans="1:5" ht="30" x14ac:dyDescent="0.25">
      <c r="A38" s="125" t="s">
        <v>281</v>
      </c>
      <c r="B38" s="127">
        <v>0.1</v>
      </c>
      <c r="C38" s="124" t="s">
        <v>16</v>
      </c>
      <c r="D38" s="127">
        <f t="shared" si="1"/>
        <v>3630</v>
      </c>
      <c r="E38" s="127">
        <v>363</v>
      </c>
    </row>
    <row r="39" spans="1:5" ht="30" x14ac:dyDescent="0.25">
      <c r="A39" s="125" t="s">
        <v>282</v>
      </c>
      <c r="B39" s="127">
        <v>0.1</v>
      </c>
      <c r="C39" s="124" t="s">
        <v>16</v>
      </c>
      <c r="D39" s="127">
        <f t="shared" si="1"/>
        <v>1791.3</v>
      </c>
      <c r="E39" s="127">
        <v>179.13</v>
      </c>
    </row>
    <row r="40" spans="1:5" x14ac:dyDescent="0.25">
      <c r="A40" s="125" t="s">
        <v>79</v>
      </c>
      <c r="B40" s="127">
        <v>0.05</v>
      </c>
      <c r="C40" s="124" t="s">
        <v>80</v>
      </c>
      <c r="D40" s="127">
        <f t="shared" si="1"/>
        <v>27280.199999999997</v>
      </c>
      <c r="E40" s="127">
        <v>1364.01</v>
      </c>
    </row>
    <row r="41" spans="1:5" ht="30" x14ac:dyDescent="0.25">
      <c r="A41" s="125" t="s">
        <v>61</v>
      </c>
      <c r="B41" s="127">
        <v>3.34</v>
      </c>
      <c r="C41" s="124" t="s">
        <v>16</v>
      </c>
      <c r="D41" s="127">
        <f t="shared" si="1"/>
        <v>1821.2784431137725</v>
      </c>
      <c r="E41" s="127">
        <v>6083.07</v>
      </c>
    </row>
    <row r="42" spans="1:5" ht="30" x14ac:dyDescent="0.25">
      <c r="A42" s="125" t="s">
        <v>63</v>
      </c>
      <c r="B42" s="127">
        <v>1</v>
      </c>
      <c r="C42" s="124" t="s">
        <v>14</v>
      </c>
      <c r="D42" s="127">
        <f t="shared" si="1"/>
        <v>549.39</v>
      </c>
      <c r="E42" s="127">
        <v>549.39</v>
      </c>
    </row>
    <row r="43" spans="1:5" x14ac:dyDescent="0.25">
      <c r="A43" s="125" t="s">
        <v>81</v>
      </c>
      <c r="B43" s="127">
        <v>0.3</v>
      </c>
      <c r="C43" s="124" t="s">
        <v>15</v>
      </c>
      <c r="D43" s="127">
        <f t="shared" si="1"/>
        <v>15712.466666666667</v>
      </c>
      <c r="E43" s="127">
        <v>4713.74</v>
      </c>
    </row>
    <row r="44" spans="1:5" ht="30" x14ac:dyDescent="0.25">
      <c r="A44" s="125" t="s">
        <v>64</v>
      </c>
      <c r="B44" s="127">
        <v>6</v>
      </c>
      <c r="C44" s="124" t="s">
        <v>18</v>
      </c>
      <c r="D44" s="127">
        <f t="shared" si="1"/>
        <v>227.21833333333333</v>
      </c>
      <c r="E44" s="127">
        <v>1363.31</v>
      </c>
    </row>
    <row r="45" spans="1:5" x14ac:dyDescent="0.25">
      <c r="A45" s="125" t="s">
        <v>126</v>
      </c>
      <c r="B45" s="127">
        <v>1</v>
      </c>
      <c r="C45" s="124" t="s">
        <v>131</v>
      </c>
      <c r="D45" s="127">
        <f t="shared" si="1"/>
        <v>73.400000000000006</v>
      </c>
      <c r="E45" s="127">
        <v>73.400000000000006</v>
      </c>
    </row>
    <row r="46" spans="1:5" ht="30" x14ac:dyDescent="0.25">
      <c r="A46" s="125" t="s">
        <v>283</v>
      </c>
      <c r="B46" s="127">
        <v>2</v>
      </c>
      <c r="C46" s="124" t="s">
        <v>134</v>
      </c>
      <c r="D46" s="127">
        <f t="shared" si="1"/>
        <v>355.13499999999999</v>
      </c>
      <c r="E46" s="127">
        <v>710.27</v>
      </c>
    </row>
    <row r="47" spans="1:5" x14ac:dyDescent="0.25">
      <c r="A47" s="125" t="s">
        <v>284</v>
      </c>
      <c r="B47" s="127">
        <v>1</v>
      </c>
      <c r="C47" s="124" t="s">
        <v>13</v>
      </c>
      <c r="D47" s="127">
        <f t="shared" si="1"/>
        <v>7308.67</v>
      </c>
      <c r="E47" s="127">
        <v>7308.67</v>
      </c>
    </row>
    <row r="48" spans="1:5" x14ac:dyDescent="0.25">
      <c r="A48" s="125" t="s">
        <v>65</v>
      </c>
      <c r="B48" s="127">
        <v>1</v>
      </c>
      <c r="C48" s="124" t="s">
        <v>14</v>
      </c>
      <c r="D48" s="127">
        <f t="shared" si="1"/>
        <v>8476.82</v>
      </c>
      <c r="E48" s="127">
        <v>8476.82</v>
      </c>
    </row>
    <row r="49" spans="1:5" x14ac:dyDescent="0.25">
      <c r="A49" s="125" t="s">
        <v>285</v>
      </c>
      <c r="B49" s="127">
        <v>1</v>
      </c>
      <c r="C49" s="124" t="s">
        <v>131</v>
      </c>
      <c r="D49" s="127">
        <f t="shared" si="1"/>
        <v>1679.59</v>
      </c>
      <c r="E49" s="127">
        <v>1679.59</v>
      </c>
    </row>
    <row r="50" spans="1:5" ht="30" x14ac:dyDescent="0.25">
      <c r="A50" s="125" t="s">
        <v>221</v>
      </c>
      <c r="B50" s="127">
        <v>1</v>
      </c>
      <c r="C50" s="124" t="s">
        <v>20</v>
      </c>
      <c r="D50" s="127">
        <f t="shared" si="1"/>
        <v>1295.32</v>
      </c>
      <c r="E50" s="127">
        <v>1295.32</v>
      </c>
    </row>
    <row r="51" spans="1:5" ht="30" x14ac:dyDescent="0.25">
      <c r="A51" s="125" t="s">
        <v>286</v>
      </c>
      <c r="B51" s="127">
        <v>0.01</v>
      </c>
      <c r="C51" s="124" t="s">
        <v>17</v>
      </c>
      <c r="D51" s="127">
        <f t="shared" si="1"/>
        <v>72435</v>
      </c>
      <c r="E51" s="127">
        <v>724.35</v>
      </c>
    </row>
    <row r="52" spans="1:5" x14ac:dyDescent="0.25">
      <c r="A52" s="125" t="s">
        <v>68</v>
      </c>
      <c r="B52" s="127">
        <v>33</v>
      </c>
      <c r="C52" s="124" t="s">
        <v>20</v>
      </c>
      <c r="D52" s="127">
        <f t="shared" si="1"/>
        <v>271.27151515151513</v>
      </c>
      <c r="E52" s="127">
        <v>8951.9599999999991</v>
      </c>
    </row>
    <row r="53" spans="1:5" s="102" customFormat="1" ht="28.5" x14ac:dyDescent="0.2">
      <c r="A53" s="132" t="s">
        <v>287</v>
      </c>
      <c r="B53" s="133"/>
      <c r="C53" s="133"/>
      <c r="D53" s="127"/>
      <c r="E53" s="133"/>
    </row>
    <row r="54" spans="1:5" x14ac:dyDescent="0.25">
      <c r="A54" s="125" t="s">
        <v>157</v>
      </c>
      <c r="B54" s="127">
        <v>2.5000000000000001E-2</v>
      </c>
      <c r="C54" s="124" t="s">
        <v>121</v>
      </c>
      <c r="D54" s="127">
        <f t="shared" si="1"/>
        <v>32362.399999999998</v>
      </c>
      <c r="E54" s="127">
        <v>809.06</v>
      </c>
    </row>
    <row r="55" spans="1:5" x14ac:dyDescent="0.25">
      <c r="A55" s="125" t="s">
        <v>288</v>
      </c>
      <c r="B55" s="127">
        <v>0.02</v>
      </c>
      <c r="C55" s="124" t="s">
        <v>15</v>
      </c>
      <c r="D55" s="127">
        <f t="shared" si="1"/>
        <v>16829</v>
      </c>
      <c r="E55" s="127">
        <v>336.58</v>
      </c>
    </row>
    <row r="56" spans="1:5" x14ac:dyDescent="0.25">
      <c r="A56" s="125" t="s">
        <v>289</v>
      </c>
      <c r="B56" s="127">
        <v>0.04</v>
      </c>
      <c r="C56" s="124" t="s">
        <v>17</v>
      </c>
      <c r="D56" s="127">
        <f t="shared" si="1"/>
        <v>29477.999999999996</v>
      </c>
      <c r="E56" s="127">
        <v>1179.1199999999999</v>
      </c>
    </row>
    <row r="57" spans="1:5" x14ac:dyDescent="0.25">
      <c r="A57" s="125" t="s">
        <v>138</v>
      </c>
      <c r="B57" s="127">
        <v>2.5000000000000001E-2</v>
      </c>
      <c r="C57" s="124" t="s">
        <v>121</v>
      </c>
      <c r="D57" s="127">
        <f t="shared" si="1"/>
        <v>46410</v>
      </c>
      <c r="E57" s="127">
        <v>1160.25</v>
      </c>
    </row>
    <row r="58" spans="1:5" ht="30" x14ac:dyDescent="0.25">
      <c r="A58" s="125" t="s">
        <v>290</v>
      </c>
      <c r="B58" s="127">
        <v>1.4999999999999999E-2</v>
      </c>
      <c r="C58" s="124" t="s">
        <v>90</v>
      </c>
      <c r="D58" s="127">
        <f t="shared" si="1"/>
        <v>31337.333333333336</v>
      </c>
      <c r="E58" s="127">
        <v>470.06</v>
      </c>
    </row>
    <row r="59" spans="1:5" x14ac:dyDescent="0.25">
      <c r="A59" s="125" t="s">
        <v>89</v>
      </c>
      <c r="B59" s="127">
        <v>0.2</v>
      </c>
      <c r="C59" s="124" t="s">
        <v>17</v>
      </c>
      <c r="D59" s="127">
        <f t="shared" si="1"/>
        <v>3999.1</v>
      </c>
      <c r="E59" s="127">
        <v>799.82</v>
      </c>
    </row>
    <row r="60" spans="1:5" ht="30" x14ac:dyDescent="0.25">
      <c r="A60" s="125" t="s">
        <v>238</v>
      </c>
      <c r="B60" s="127">
        <v>0.04</v>
      </c>
      <c r="C60" s="124" t="s">
        <v>17</v>
      </c>
      <c r="D60" s="127">
        <f t="shared" si="1"/>
        <v>55488.75</v>
      </c>
      <c r="E60" s="127">
        <v>2219.5500000000002</v>
      </c>
    </row>
    <row r="61" spans="1:5" x14ac:dyDescent="0.25">
      <c r="A61" s="125" t="s">
        <v>239</v>
      </c>
      <c r="B61" s="127">
        <v>0.08</v>
      </c>
      <c r="C61" s="124" t="s">
        <v>17</v>
      </c>
      <c r="D61" s="127">
        <f t="shared" si="1"/>
        <v>58166.25</v>
      </c>
      <c r="E61" s="127">
        <v>4653.3</v>
      </c>
    </row>
    <row r="62" spans="1:5" x14ac:dyDescent="0.25">
      <c r="A62" s="125" t="s">
        <v>144</v>
      </c>
      <c r="B62" s="127">
        <v>0.02</v>
      </c>
      <c r="C62" s="124" t="s">
        <v>17</v>
      </c>
      <c r="D62" s="127">
        <f t="shared" si="1"/>
        <v>149541.5</v>
      </c>
      <c r="E62" s="127">
        <v>2990.83</v>
      </c>
    </row>
    <row r="63" spans="1:5" x14ac:dyDescent="0.25">
      <c r="A63" s="125" t="s">
        <v>291</v>
      </c>
      <c r="B63" s="127">
        <v>8.7999999999999995E-2</v>
      </c>
      <c r="C63" s="124" t="s">
        <v>15</v>
      </c>
      <c r="D63" s="127">
        <f t="shared" si="1"/>
        <v>49874.318181818177</v>
      </c>
      <c r="E63" s="127">
        <v>4388.9399999999996</v>
      </c>
    </row>
    <row r="64" spans="1:5" ht="30" x14ac:dyDescent="0.25">
      <c r="A64" s="125" t="s">
        <v>145</v>
      </c>
      <c r="B64" s="127">
        <v>2.1999999999999999E-2</v>
      </c>
      <c r="C64" s="124" t="s">
        <v>15</v>
      </c>
      <c r="D64" s="127">
        <f t="shared" si="1"/>
        <v>133777.27272727274</v>
      </c>
      <c r="E64" s="127">
        <v>2943.1</v>
      </c>
    </row>
    <row r="65" spans="1:5" x14ac:dyDescent="0.25">
      <c r="A65" s="125" t="s">
        <v>292</v>
      </c>
      <c r="B65" s="127">
        <v>0.03</v>
      </c>
      <c r="C65" s="124" t="s">
        <v>17</v>
      </c>
      <c r="D65" s="127">
        <f t="shared" si="1"/>
        <v>49907</v>
      </c>
      <c r="E65" s="127">
        <v>1497.21</v>
      </c>
    </row>
    <row r="66" spans="1:5" x14ac:dyDescent="0.25">
      <c r="A66" s="125" t="s">
        <v>174</v>
      </c>
      <c r="B66" s="127">
        <v>0.01</v>
      </c>
      <c r="C66" s="124" t="s">
        <v>17</v>
      </c>
      <c r="D66" s="127">
        <f t="shared" si="1"/>
        <v>43342</v>
      </c>
      <c r="E66" s="127">
        <v>433.42</v>
      </c>
    </row>
    <row r="67" spans="1:5" ht="30" x14ac:dyDescent="0.25">
      <c r="A67" s="125" t="s">
        <v>69</v>
      </c>
      <c r="B67" s="127">
        <v>1.673</v>
      </c>
      <c r="C67" s="124" t="s">
        <v>16</v>
      </c>
      <c r="D67" s="127">
        <f t="shared" si="1"/>
        <v>1814.2976688583383</v>
      </c>
      <c r="E67" s="127">
        <v>3035.32</v>
      </c>
    </row>
    <row r="68" spans="1:5" ht="30" x14ac:dyDescent="0.25">
      <c r="A68" s="125" t="s">
        <v>226</v>
      </c>
      <c r="B68" s="127">
        <v>1.67</v>
      </c>
      <c r="C68" s="124" t="s">
        <v>16</v>
      </c>
      <c r="D68" s="127">
        <f t="shared" si="1"/>
        <v>1842.9640718562875</v>
      </c>
      <c r="E68" s="127">
        <v>3077.75</v>
      </c>
    </row>
    <row r="69" spans="1:5" ht="45" x14ac:dyDescent="0.25">
      <c r="A69" s="125" t="s">
        <v>293</v>
      </c>
      <c r="B69" s="127">
        <v>0.36</v>
      </c>
      <c r="C69" s="124" t="s">
        <v>16</v>
      </c>
      <c r="D69" s="127">
        <f t="shared" si="1"/>
        <v>1918.6111111111113</v>
      </c>
      <c r="E69" s="127">
        <v>690.7</v>
      </c>
    </row>
    <row r="70" spans="1:5" ht="30" x14ac:dyDescent="0.25">
      <c r="A70" s="125" t="s">
        <v>294</v>
      </c>
      <c r="B70" s="127">
        <v>190</v>
      </c>
      <c r="C70" s="124" t="s">
        <v>295</v>
      </c>
      <c r="D70" s="127">
        <f t="shared" si="1"/>
        <v>73.864105263157896</v>
      </c>
      <c r="E70" s="127">
        <v>14034.18</v>
      </c>
    </row>
    <row r="71" spans="1:5" ht="30" x14ac:dyDescent="0.25">
      <c r="A71" s="125" t="s">
        <v>227</v>
      </c>
      <c r="B71" s="127">
        <v>70</v>
      </c>
      <c r="C71" s="124" t="s">
        <v>295</v>
      </c>
      <c r="D71" s="127">
        <f t="shared" si="1"/>
        <v>51.069142857142857</v>
      </c>
      <c r="E71" s="127">
        <v>3574.84</v>
      </c>
    </row>
    <row r="72" spans="1:5" ht="30" x14ac:dyDescent="0.25">
      <c r="A72" s="125" t="s">
        <v>296</v>
      </c>
      <c r="B72" s="127">
        <v>12.75</v>
      </c>
      <c r="C72" s="124" t="s">
        <v>295</v>
      </c>
      <c r="D72" s="127">
        <f t="shared" si="1"/>
        <v>101.11058823529413</v>
      </c>
      <c r="E72" s="127">
        <v>1289.1600000000001</v>
      </c>
    </row>
    <row r="73" spans="1:5" x14ac:dyDescent="0.25">
      <c r="A73" s="125" t="s">
        <v>297</v>
      </c>
      <c r="B73" s="127">
        <v>5</v>
      </c>
      <c r="C73" s="124" t="s">
        <v>132</v>
      </c>
      <c r="D73" s="127">
        <f t="shared" si="1"/>
        <v>212.458</v>
      </c>
      <c r="E73" s="127">
        <v>1062.29</v>
      </c>
    </row>
    <row r="74" spans="1:5" x14ac:dyDescent="0.25">
      <c r="A74" s="125" t="s">
        <v>298</v>
      </c>
      <c r="B74" s="127">
        <v>1.0999999999999999E-2</v>
      </c>
      <c r="C74" s="124" t="s">
        <v>15</v>
      </c>
      <c r="D74" s="127">
        <f t="shared" si="1"/>
        <v>124382.72727272728</v>
      </c>
      <c r="E74" s="127">
        <v>1368.21</v>
      </c>
    </row>
    <row r="75" spans="1:5" ht="30" x14ac:dyDescent="0.25">
      <c r="A75" s="125" t="s">
        <v>230</v>
      </c>
      <c r="B75" s="127" t="s">
        <v>308</v>
      </c>
      <c r="C75" s="124" t="s">
        <v>16</v>
      </c>
      <c r="D75" s="127">
        <f>E75</f>
        <v>2960.69</v>
      </c>
      <c r="E75" s="127">
        <v>2960.69</v>
      </c>
    </row>
    <row r="76" spans="1:5" x14ac:dyDescent="0.25">
      <c r="A76" s="125" t="s">
        <v>299</v>
      </c>
      <c r="B76" s="127">
        <v>15</v>
      </c>
      <c r="C76" s="124" t="s">
        <v>300</v>
      </c>
      <c r="D76" s="127">
        <f t="shared" si="1"/>
        <v>239.53800000000001</v>
      </c>
      <c r="E76" s="127">
        <v>3593.07</v>
      </c>
    </row>
    <row r="77" spans="1:5" s="102" customFormat="1" ht="28.5" x14ac:dyDescent="0.2">
      <c r="A77" s="132" t="s">
        <v>40</v>
      </c>
      <c r="B77" s="133"/>
      <c r="C77" s="133"/>
      <c r="D77" s="133"/>
      <c r="E77" s="133"/>
    </row>
    <row r="78" spans="1:5" ht="30" x14ac:dyDescent="0.25">
      <c r="A78" s="125" t="s">
        <v>59</v>
      </c>
      <c r="B78" s="127" t="s">
        <v>246</v>
      </c>
      <c r="C78" s="124" t="s">
        <v>11</v>
      </c>
      <c r="D78" s="127">
        <f>E78</f>
        <v>9026.66</v>
      </c>
      <c r="E78" s="127">
        <v>9026.66</v>
      </c>
    </row>
    <row r="79" spans="1:5" x14ac:dyDescent="0.25">
      <c r="A79" s="125" t="s">
        <v>301</v>
      </c>
      <c r="B79" s="127" t="s">
        <v>23</v>
      </c>
      <c r="C79" s="124" t="s">
        <v>11</v>
      </c>
      <c r="D79" s="127">
        <f>E79</f>
        <v>1100</v>
      </c>
      <c r="E79" s="127">
        <v>1100</v>
      </c>
    </row>
    <row r="80" spans="1:5" s="102" customFormat="1" ht="14.25" x14ac:dyDescent="0.2">
      <c r="A80" s="132" t="s">
        <v>83</v>
      </c>
      <c r="B80" s="133"/>
      <c r="C80" s="133"/>
      <c r="D80" s="133"/>
      <c r="E80" s="133"/>
    </row>
    <row r="81" spans="1:5" x14ac:dyDescent="0.25">
      <c r="A81" s="125" t="s">
        <v>84</v>
      </c>
      <c r="B81" s="127" t="s">
        <v>246</v>
      </c>
      <c r="C81" s="124" t="s">
        <v>11</v>
      </c>
      <c r="D81" s="127">
        <f>E81</f>
        <v>21600</v>
      </c>
      <c r="E81" s="127">
        <v>21600</v>
      </c>
    </row>
    <row r="82" spans="1:5" s="28" customFormat="1" x14ac:dyDescent="0.25">
      <c r="A82" s="36" t="s">
        <v>10</v>
      </c>
      <c r="B82" s="41"/>
      <c r="C82" s="41"/>
      <c r="D82" s="52"/>
      <c r="E82" s="53"/>
    </row>
    <row r="83" spans="1:5" s="28" customFormat="1" x14ac:dyDescent="0.25">
      <c r="A83" s="139" t="s">
        <v>312</v>
      </c>
      <c r="B83" s="42"/>
      <c r="C83" s="42"/>
      <c r="D83" s="140"/>
      <c r="E83" s="141">
        <v>4320</v>
      </c>
    </row>
    <row r="84" spans="1:5" s="28" customFormat="1" x14ac:dyDescent="0.25">
      <c r="A84" s="37" t="s">
        <v>74</v>
      </c>
      <c r="B84" s="42" t="s">
        <v>22</v>
      </c>
      <c r="C84" s="42" t="s">
        <v>11</v>
      </c>
      <c r="D84" s="54">
        <f>E84</f>
        <v>35100.269</v>
      </c>
      <c r="E84" s="55">
        <f>SUM(E16:E83)*10%</f>
        <v>35100.269</v>
      </c>
    </row>
    <row r="85" spans="1:5" s="102" customFormat="1" ht="14.25" x14ac:dyDescent="0.2">
      <c r="A85" s="135" t="s">
        <v>26</v>
      </c>
      <c r="B85" s="134"/>
      <c r="C85" s="136"/>
      <c r="D85" s="137"/>
      <c r="E85" s="134">
        <f>SUM(E16:E84)</f>
        <v>386102.95900000003</v>
      </c>
    </row>
    <row r="88" spans="1:5" ht="39.75" customHeight="1" x14ac:dyDescent="0.25">
      <c r="A88" s="217" t="s">
        <v>313</v>
      </c>
      <c r="B88" s="217"/>
      <c r="C88" s="217"/>
      <c r="D88" s="217"/>
      <c r="E88" s="217"/>
    </row>
    <row r="89" spans="1:5" ht="27.75" customHeight="1" x14ac:dyDescent="0.25">
      <c r="A89" s="217" t="s">
        <v>302</v>
      </c>
      <c r="B89" s="217"/>
      <c r="C89" s="217"/>
      <c r="D89" s="217"/>
      <c r="E89" s="217"/>
    </row>
    <row r="90" spans="1:5" ht="24" customHeight="1" x14ac:dyDescent="0.25">
      <c r="A90" s="217" t="s">
        <v>303</v>
      </c>
      <c r="B90" s="217"/>
      <c r="C90" s="217"/>
      <c r="D90" s="217"/>
      <c r="E90" s="217"/>
    </row>
    <row r="91" spans="1:5" ht="30.75" customHeight="1" x14ac:dyDescent="0.25">
      <c r="A91" s="217" t="s">
        <v>304</v>
      </c>
      <c r="B91" s="217"/>
      <c r="C91" s="217"/>
      <c r="D91" s="217"/>
      <c r="E91" s="217"/>
    </row>
    <row r="93" spans="1:5" ht="24.75" customHeight="1" x14ac:dyDescent="0.25"/>
    <row r="94" spans="1:5" ht="18.75" customHeight="1" x14ac:dyDescent="0.25">
      <c r="A94" s="121" t="s">
        <v>314</v>
      </c>
    </row>
    <row r="95" spans="1:5" ht="15.75" customHeight="1" x14ac:dyDescent="0.25">
      <c r="A95" s="122" t="s">
        <v>309</v>
      </c>
    </row>
    <row r="96" spans="1:5" ht="10.5" customHeight="1" x14ac:dyDescent="0.25">
      <c r="B96" s="120"/>
      <c r="D96" s="120" t="s">
        <v>28</v>
      </c>
    </row>
    <row r="98" spans="1:4" x14ac:dyDescent="0.25">
      <c r="A98" s="121" t="s">
        <v>305</v>
      </c>
    </row>
    <row r="99" spans="1:4" ht="10.5" customHeight="1" x14ac:dyDescent="0.25">
      <c r="B99" s="120"/>
      <c r="D99" s="120" t="s">
        <v>28</v>
      </c>
    </row>
    <row r="100" spans="1:4" ht="11.25" customHeight="1" x14ac:dyDescent="0.25"/>
  </sheetData>
  <mergeCells count="10">
    <mergeCell ref="A88:E88"/>
    <mergeCell ref="A89:E89"/>
    <mergeCell ref="A90:E90"/>
    <mergeCell ref="A91:E9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sqref="A1:XFD1048576"/>
    </sheetView>
  </sheetViews>
  <sheetFormatPr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7" width="9.140625" style="91"/>
    <col min="8" max="8" width="14.5703125" style="91" bestFit="1" customWidth="1"/>
    <col min="9" max="16384" width="9.140625" style="91"/>
  </cols>
  <sheetData>
    <row r="1" spans="1:19" s="63" customFormat="1" ht="35.25" customHeight="1" x14ac:dyDescent="0.3">
      <c r="A1" s="208" t="s">
        <v>315</v>
      </c>
      <c r="B1" s="208"/>
      <c r="C1" s="208"/>
      <c r="D1" s="208"/>
      <c r="E1" s="208"/>
      <c r="F1" s="208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316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9" t="s">
        <v>183</v>
      </c>
      <c r="B5" s="209"/>
      <c r="C5" s="209"/>
      <c r="D5" s="209"/>
      <c r="E5" s="209"/>
      <c r="F5" s="209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184</v>
      </c>
      <c r="B6" s="105">
        <v>4</v>
      </c>
      <c r="C6" s="105" t="s">
        <v>185</v>
      </c>
      <c r="D6" s="138">
        <v>2898.6</v>
      </c>
      <c r="E6" s="105" t="s">
        <v>186</v>
      </c>
      <c r="F6" s="107">
        <v>1346.2</v>
      </c>
      <c r="G6" s="68"/>
      <c r="H6" s="70"/>
      <c r="I6" s="71"/>
      <c r="J6" s="72"/>
      <c r="K6" s="142"/>
      <c r="L6" s="74"/>
      <c r="M6" s="74"/>
      <c r="N6" s="74"/>
      <c r="O6" s="74"/>
      <c r="P6" s="75"/>
      <c r="Q6" s="210"/>
      <c r="R6" s="211"/>
      <c r="S6" s="76"/>
    </row>
    <row r="7" spans="1:19" s="79" customFormat="1" ht="32.25" customHeight="1" x14ac:dyDescent="0.25">
      <c r="A7" s="105" t="s">
        <v>187</v>
      </c>
      <c r="B7" s="105">
        <v>3</v>
      </c>
      <c r="C7" s="105" t="s">
        <v>188</v>
      </c>
      <c r="D7" s="138">
        <v>56.8</v>
      </c>
      <c r="E7" s="105" t="s">
        <v>189</v>
      </c>
      <c r="F7" s="107">
        <v>897.5</v>
      </c>
      <c r="G7" s="68"/>
      <c r="H7" s="70"/>
      <c r="I7" s="71"/>
      <c r="J7" s="72"/>
      <c r="K7" s="142"/>
      <c r="L7" s="74"/>
      <c r="M7" s="74"/>
      <c r="N7" s="74"/>
      <c r="O7" s="74"/>
      <c r="P7" s="75"/>
      <c r="Q7" s="210"/>
      <c r="R7" s="212"/>
      <c r="S7" s="78"/>
    </row>
    <row r="8" spans="1:19" s="79" customFormat="1" ht="46.5" customHeight="1" x14ac:dyDescent="0.25">
      <c r="A8" s="105" t="s">
        <v>190</v>
      </c>
      <c r="B8" s="105">
        <v>43</v>
      </c>
      <c r="C8" s="105" t="s">
        <v>191</v>
      </c>
      <c r="D8" s="107">
        <v>292.5</v>
      </c>
      <c r="E8" s="105" t="s">
        <v>192</v>
      </c>
      <c r="F8" s="107">
        <v>483.5</v>
      </c>
      <c r="G8" s="68"/>
      <c r="H8" s="70"/>
      <c r="I8" s="71"/>
      <c r="J8" s="72"/>
      <c r="K8" s="142"/>
      <c r="L8" s="74"/>
      <c r="M8" s="74"/>
      <c r="N8" s="74"/>
      <c r="O8" s="74"/>
      <c r="P8" s="75"/>
      <c r="Q8" s="210"/>
      <c r="R8" s="211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42"/>
      <c r="L9" s="74"/>
      <c r="M9" s="74"/>
      <c r="N9" s="74"/>
      <c r="O9" s="74"/>
      <c r="P9" s="68"/>
      <c r="Q9" s="142"/>
      <c r="R9" s="143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4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5" t="s">
        <v>193</v>
      </c>
      <c r="B11" s="206"/>
      <c r="C11" s="206"/>
      <c r="D11" s="206"/>
      <c r="E11" s="207"/>
      <c r="F11" s="86" t="s">
        <v>194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3" customFormat="1" ht="30" customHeight="1" x14ac:dyDescent="0.25">
      <c r="A12" s="195" t="s">
        <v>196</v>
      </c>
      <c r="B12" s="196"/>
      <c r="C12" s="196"/>
      <c r="D12" s="196"/>
      <c r="E12" s="197"/>
      <c r="F12" s="111">
        <v>-160289.73799999998</v>
      </c>
      <c r="G12" s="112"/>
    </row>
    <row r="13" spans="1:19" s="113" customFormat="1" ht="30" customHeight="1" x14ac:dyDescent="0.25">
      <c r="A13" s="195" t="s">
        <v>197</v>
      </c>
      <c r="B13" s="196"/>
      <c r="C13" s="196"/>
      <c r="D13" s="196"/>
      <c r="E13" s="197"/>
      <c r="F13" s="111">
        <v>256451.5</v>
      </c>
    </row>
    <row r="14" spans="1:19" s="113" customFormat="1" ht="30" customHeight="1" x14ac:dyDescent="0.25">
      <c r="A14" s="195" t="s">
        <v>198</v>
      </c>
      <c r="B14" s="196"/>
      <c r="C14" s="196"/>
      <c r="D14" s="196"/>
      <c r="E14" s="197"/>
      <c r="F14" s="114">
        <f>SUM(F15:F17)</f>
        <v>625233.89999999991</v>
      </c>
    </row>
    <row r="15" spans="1:19" s="85" customFormat="1" ht="27.75" customHeight="1" x14ac:dyDescent="0.25">
      <c r="A15" s="202" t="s">
        <v>199</v>
      </c>
      <c r="B15" s="203"/>
      <c r="C15" s="203"/>
      <c r="D15" s="203"/>
      <c r="E15" s="204"/>
      <c r="F15" s="92">
        <f>486578.88+133199.83+2755.19</f>
        <v>622533.89999999991</v>
      </c>
    </row>
    <row r="16" spans="1:19" s="85" customFormat="1" ht="24.75" hidden="1" customHeight="1" x14ac:dyDescent="0.25">
      <c r="A16" s="202" t="s">
        <v>200</v>
      </c>
      <c r="B16" s="203"/>
      <c r="C16" s="203"/>
      <c r="D16" s="203"/>
      <c r="E16" s="204"/>
      <c r="F16" s="92"/>
    </row>
    <row r="17" spans="1:19" s="85" customFormat="1" ht="30" customHeight="1" x14ac:dyDescent="0.25">
      <c r="A17" s="202" t="s">
        <v>201</v>
      </c>
      <c r="B17" s="203"/>
      <c r="C17" s="203"/>
      <c r="D17" s="203"/>
      <c r="E17" s="204"/>
      <c r="F17" s="92">
        <v>2700</v>
      </c>
    </row>
    <row r="18" spans="1:19" s="113" customFormat="1" ht="30" customHeight="1" x14ac:dyDescent="0.25">
      <c r="A18" s="195" t="s">
        <v>202</v>
      </c>
      <c r="B18" s="196"/>
      <c r="C18" s="196"/>
      <c r="D18" s="196"/>
      <c r="E18" s="197"/>
      <c r="F18" s="114">
        <f>SUM(F19:F21)</f>
        <v>521705</v>
      </c>
    </row>
    <row r="19" spans="1:19" s="85" customFormat="1" ht="29.25" customHeight="1" x14ac:dyDescent="0.25">
      <c r="A19" s="202" t="s">
        <v>199</v>
      </c>
      <c r="B19" s="203"/>
      <c r="C19" s="203"/>
      <c r="D19" s="203"/>
      <c r="E19" s="204"/>
      <c r="F19" s="92">
        <f>516699.81+2755.19</f>
        <v>519455</v>
      </c>
    </row>
    <row r="20" spans="1:19" s="85" customFormat="1" ht="30" hidden="1" customHeight="1" x14ac:dyDescent="0.25">
      <c r="A20" s="202" t="s">
        <v>200</v>
      </c>
      <c r="B20" s="203"/>
      <c r="C20" s="203"/>
      <c r="D20" s="203"/>
      <c r="E20" s="204"/>
      <c r="F20" s="92"/>
    </row>
    <row r="21" spans="1:19" s="88" customFormat="1" ht="30" customHeight="1" x14ac:dyDescent="0.2">
      <c r="A21" s="202" t="s">
        <v>201</v>
      </c>
      <c r="B21" s="203"/>
      <c r="C21" s="203"/>
      <c r="D21" s="203"/>
      <c r="E21" s="204"/>
      <c r="F21" s="92">
        <v>2250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5" customFormat="1" ht="30" customHeight="1" x14ac:dyDescent="0.25">
      <c r="A22" s="195" t="s">
        <v>203</v>
      </c>
      <c r="B22" s="196"/>
      <c r="C22" s="196"/>
      <c r="D22" s="196"/>
      <c r="E22" s="197"/>
      <c r="F22" s="114">
        <f>F12+F18</f>
        <v>361415.26199999999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5" t="s">
        <v>204</v>
      </c>
      <c r="B23" s="196"/>
      <c r="C23" s="196"/>
      <c r="D23" s="196"/>
      <c r="E23" s="197"/>
      <c r="F23" s="114">
        <f>Лист1!E93</f>
        <v>623525.13299999968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5" t="s">
        <v>317</v>
      </c>
      <c r="B24" s="196"/>
      <c r="C24" s="196"/>
      <c r="D24" s="196"/>
      <c r="E24" s="197"/>
      <c r="F24" s="114">
        <f>F22-F23</f>
        <v>-262109.87099999969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5" t="s">
        <v>206</v>
      </c>
      <c r="B25" s="196"/>
      <c r="C25" s="196"/>
      <c r="D25" s="196"/>
      <c r="E25" s="197"/>
      <c r="F25" s="111">
        <f>F13+F14-F18</f>
        <v>359980.39999999991</v>
      </c>
      <c r="G25" s="113"/>
      <c r="H25" s="113">
        <f>359274.15+706.25</f>
        <v>359980.4</v>
      </c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2" customHeight="1" x14ac:dyDescent="0.2">
      <c r="A27" s="194" t="s">
        <v>207</v>
      </c>
      <c r="B27" s="194"/>
      <c r="C27" s="194"/>
      <c r="D27" s="194"/>
    </row>
    <row r="28" spans="1:19" s="63" customFormat="1" ht="21.75" customHeight="1" x14ac:dyDescent="0.25">
      <c r="A28" s="198" t="s">
        <v>208</v>
      </c>
      <c r="B28" s="198"/>
      <c r="C28" s="198"/>
      <c r="D28" s="198"/>
    </row>
    <row r="29" spans="1:19" s="63" customFormat="1" ht="22.5" customHeight="1" x14ac:dyDescent="0.25">
      <c r="A29" s="194" t="s">
        <v>46</v>
      </c>
      <c r="B29" s="194"/>
      <c r="C29" s="194"/>
      <c r="D29" s="194"/>
    </row>
    <row r="30" spans="1:19" s="63" customFormat="1" ht="22.5" customHeight="1" x14ac:dyDescent="0.25">
      <c r="A30" s="194" t="s">
        <v>47</v>
      </c>
      <c r="B30" s="194"/>
      <c r="C30" s="194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7109375" style="145" customWidth="1"/>
    <col min="2" max="2" width="13.85546875" style="145" customWidth="1"/>
    <col min="3" max="3" width="13" style="145" customWidth="1"/>
    <col min="4" max="4" width="13.5703125" style="145" customWidth="1"/>
    <col min="5" max="5" width="14.7109375" style="145" customWidth="1"/>
    <col min="6" max="255" width="8.140625" style="145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5" customFormat="1" ht="23.25" customHeight="1" x14ac:dyDescent="0.25">
      <c r="A1" s="218"/>
      <c r="B1" s="218"/>
      <c r="C1" s="218"/>
      <c r="D1" s="218"/>
      <c r="E1" s="218"/>
    </row>
    <row r="2" spans="1:5" s="145" customFormat="1" x14ac:dyDescent="0.25">
      <c r="A2" s="218" t="s">
        <v>253</v>
      </c>
      <c r="B2" s="218"/>
      <c r="C2" s="218"/>
      <c r="D2" s="218"/>
      <c r="E2" s="218"/>
    </row>
    <row r="3" spans="1:5" s="145" customFormat="1" ht="15.75" customHeight="1" x14ac:dyDescent="0.25">
      <c r="B3" s="218" t="s">
        <v>306</v>
      </c>
      <c r="C3" s="218"/>
      <c r="D3" s="218"/>
      <c r="E3" s="218"/>
    </row>
    <row r="4" spans="1:5" s="145" customFormat="1" x14ac:dyDescent="0.25">
      <c r="A4" s="220" t="s">
        <v>254</v>
      </c>
      <c r="B4" s="220"/>
      <c r="C4" s="220"/>
      <c r="D4" s="220"/>
      <c r="E4" s="220"/>
    </row>
    <row r="5" spans="1:5" s="145" customFormat="1" x14ac:dyDescent="0.25">
      <c r="A5" s="220" t="s">
        <v>255</v>
      </c>
      <c r="B5" s="220"/>
      <c r="C5" s="220"/>
      <c r="D5" s="220"/>
      <c r="E5" s="220"/>
    </row>
    <row r="6" spans="1:5" s="145" customFormat="1" ht="26.25" customHeight="1" x14ac:dyDescent="0.25">
      <c r="A6" s="218" t="s">
        <v>256</v>
      </c>
      <c r="B6" s="218"/>
      <c r="C6" s="218"/>
      <c r="D6" s="218"/>
      <c r="E6" s="145" t="s">
        <v>318</v>
      </c>
    </row>
    <row r="7" spans="1:5" s="145" customFormat="1" x14ac:dyDescent="0.25">
      <c r="A7" s="218"/>
      <c r="B7" s="218"/>
      <c r="C7" s="218"/>
      <c r="D7" s="218"/>
      <c r="E7" s="218"/>
    </row>
    <row r="8" spans="1:5" s="145" customFormat="1" ht="28.5" customHeight="1" x14ac:dyDescent="0.25">
      <c r="A8" s="219" t="s">
        <v>307</v>
      </c>
      <c r="B8" s="219"/>
      <c r="C8" s="219"/>
      <c r="D8" s="219"/>
      <c r="E8" s="219"/>
    </row>
    <row r="9" spans="1:5" s="145" customFormat="1" ht="29.25" customHeight="1" x14ac:dyDescent="0.25">
      <c r="A9" s="219" t="s">
        <v>258</v>
      </c>
      <c r="B9" s="219"/>
      <c r="C9" s="219"/>
      <c r="D9" s="219"/>
      <c r="E9" s="219"/>
    </row>
    <row r="10" spans="1:5" s="145" customFormat="1" ht="30" customHeight="1" x14ac:dyDescent="0.25">
      <c r="A10" s="219" t="s">
        <v>259</v>
      </c>
      <c r="B10" s="219"/>
      <c r="C10" s="219"/>
      <c r="D10" s="219"/>
      <c r="E10" s="219"/>
    </row>
    <row r="11" spans="1:5" s="145" customFormat="1" ht="30" customHeight="1" x14ac:dyDescent="0.25">
      <c r="A11" s="219" t="s">
        <v>260</v>
      </c>
      <c r="B11" s="219"/>
      <c r="C11" s="219"/>
      <c r="D11" s="219"/>
      <c r="E11" s="219"/>
    </row>
    <row r="12" spans="1:5" s="145" customFormat="1" ht="29.25" customHeight="1" x14ac:dyDescent="0.25">
      <c r="A12" s="219" t="s">
        <v>261</v>
      </c>
      <c r="B12" s="219"/>
      <c r="C12" s="219"/>
      <c r="D12" s="219"/>
      <c r="E12" s="219"/>
    </row>
    <row r="13" spans="1:5" s="145" customFormat="1" ht="28.5" customHeight="1" x14ac:dyDescent="0.25">
      <c r="A13" s="219" t="s">
        <v>262</v>
      </c>
      <c r="B13" s="219"/>
      <c r="C13" s="219"/>
      <c r="D13" s="219"/>
      <c r="E13" s="219"/>
    </row>
    <row r="14" spans="1:5" s="145" customFormat="1" ht="15.75" customHeight="1" x14ac:dyDescent="0.25">
      <c r="A14" s="218"/>
      <c r="B14" s="218"/>
      <c r="C14" s="218"/>
      <c r="D14" s="218"/>
      <c r="E14" s="218"/>
    </row>
    <row r="15" spans="1:5" s="145" customFormat="1" ht="135" x14ac:dyDescent="0.25">
      <c r="A15" s="146" t="s">
        <v>2</v>
      </c>
      <c r="B15" s="147" t="s">
        <v>264</v>
      </c>
      <c r="C15" s="147" t="s">
        <v>0</v>
      </c>
      <c r="D15" s="147" t="s">
        <v>263</v>
      </c>
      <c r="E15" s="147" t="s">
        <v>1</v>
      </c>
    </row>
    <row r="16" spans="1:5" s="145" customFormat="1" x14ac:dyDescent="0.25">
      <c r="A16" s="150" t="s">
        <v>8</v>
      </c>
      <c r="B16" s="148"/>
      <c r="C16" s="148"/>
      <c r="D16" s="148"/>
      <c r="E16" s="148"/>
    </row>
    <row r="17" spans="1:5" s="145" customFormat="1" x14ac:dyDescent="0.25">
      <c r="A17" s="146" t="s">
        <v>56</v>
      </c>
      <c r="B17" s="149" t="s">
        <v>22</v>
      </c>
      <c r="C17" s="149" t="s">
        <v>11</v>
      </c>
      <c r="D17" s="149">
        <v>0.13</v>
      </c>
      <c r="E17" s="149">
        <v>4610.42</v>
      </c>
    </row>
    <row r="18" spans="1:5" s="145" customFormat="1" ht="28.5" x14ac:dyDescent="0.25">
      <c r="A18" s="150" t="s">
        <v>265</v>
      </c>
      <c r="B18" s="148"/>
      <c r="C18" s="148"/>
      <c r="D18" s="148"/>
      <c r="E18" s="148"/>
    </row>
    <row r="19" spans="1:5" s="145" customFormat="1" x14ac:dyDescent="0.25">
      <c r="A19" s="146" t="s">
        <v>319</v>
      </c>
      <c r="B19" s="149" t="s">
        <v>23</v>
      </c>
      <c r="C19" s="149" t="s">
        <v>12</v>
      </c>
      <c r="D19" s="149">
        <f>E19</f>
        <v>486.43</v>
      </c>
      <c r="E19" s="149">
        <v>486.43</v>
      </c>
    </row>
    <row r="20" spans="1:5" s="145" customFormat="1" x14ac:dyDescent="0.25">
      <c r="A20" s="146" t="s">
        <v>320</v>
      </c>
      <c r="B20" s="149" t="s">
        <v>23</v>
      </c>
      <c r="C20" s="149" t="s">
        <v>12</v>
      </c>
      <c r="D20" s="149">
        <f t="shared" ref="D20:D33" si="0">E20</f>
        <v>10530</v>
      </c>
      <c r="E20" s="149">
        <v>10530</v>
      </c>
    </row>
    <row r="21" spans="1:5" s="145" customFormat="1" ht="30" x14ac:dyDescent="0.25">
      <c r="A21" s="146" t="s">
        <v>210</v>
      </c>
      <c r="B21" s="149" t="s">
        <v>23</v>
      </c>
      <c r="C21" s="149" t="s">
        <v>90</v>
      </c>
      <c r="D21" s="149">
        <f t="shared" si="0"/>
        <v>1400.26</v>
      </c>
      <c r="E21" s="149">
        <v>1400.26</v>
      </c>
    </row>
    <row r="22" spans="1:5" s="145" customFormat="1" ht="30" x14ac:dyDescent="0.25">
      <c r="A22" s="146" t="s">
        <v>321</v>
      </c>
      <c r="B22" s="149" t="s">
        <v>23</v>
      </c>
      <c r="C22" s="149" t="s">
        <v>90</v>
      </c>
      <c r="D22" s="149">
        <f t="shared" si="0"/>
        <v>1247.54</v>
      </c>
      <c r="E22" s="149">
        <v>1247.54</v>
      </c>
    </row>
    <row r="23" spans="1:5" s="145" customFormat="1" x14ac:dyDescent="0.25">
      <c r="A23" s="146" t="s">
        <v>322</v>
      </c>
      <c r="B23" s="149">
        <v>8</v>
      </c>
      <c r="C23" s="149" t="s">
        <v>229</v>
      </c>
      <c r="D23" s="149">
        <f>E23/B23</f>
        <v>237.345</v>
      </c>
      <c r="E23" s="149">
        <v>1898.76</v>
      </c>
    </row>
    <row r="24" spans="1:5" s="145" customFormat="1" x14ac:dyDescent="0.25">
      <c r="A24" s="146" t="s">
        <v>323</v>
      </c>
      <c r="B24" s="149">
        <v>0.6</v>
      </c>
      <c r="C24" s="149" t="s">
        <v>13</v>
      </c>
      <c r="D24" s="149">
        <f>E24/B24</f>
        <v>5808.1</v>
      </c>
      <c r="E24" s="149">
        <v>3484.86</v>
      </c>
    </row>
    <row r="25" spans="1:5" s="145" customFormat="1" x14ac:dyDescent="0.25">
      <c r="A25" s="146" t="s">
        <v>269</v>
      </c>
      <c r="B25" s="149" t="s">
        <v>247</v>
      </c>
      <c r="C25" s="149" t="s">
        <v>12</v>
      </c>
      <c r="D25" s="149">
        <f t="shared" si="0"/>
        <v>152143.99</v>
      </c>
      <c r="E25" s="149">
        <v>152143.99</v>
      </c>
    </row>
    <row r="26" spans="1:5" s="145" customFormat="1" x14ac:dyDescent="0.25">
      <c r="A26" s="146" t="s">
        <v>270</v>
      </c>
      <c r="B26" s="149" t="s">
        <v>247</v>
      </c>
      <c r="C26" s="149" t="s">
        <v>12</v>
      </c>
      <c r="D26" s="149">
        <f t="shared" si="0"/>
        <v>3723.62</v>
      </c>
      <c r="E26" s="149">
        <v>3723.62</v>
      </c>
    </row>
    <row r="27" spans="1:5" s="145" customFormat="1" ht="30" x14ac:dyDescent="0.25">
      <c r="A27" s="146" t="s">
        <v>271</v>
      </c>
      <c r="B27" s="149" t="s">
        <v>23</v>
      </c>
      <c r="C27" s="149" t="s">
        <v>11</v>
      </c>
      <c r="D27" s="149">
        <f t="shared" si="0"/>
        <v>4950</v>
      </c>
      <c r="E27" s="149">
        <v>4950</v>
      </c>
    </row>
    <row r="28" spans="1:5" s="145" customFormat="1" x14ac:dyDescent="0.25">
      <c r="A28" s="150" t="s">
        <v>272</v>
      </c>
      <c r="B28" s="148"/>
      <c r="C28" s="148"/>
      <c r="D28" s="149"/>
      <c r="E28" s="148"/>
    </row>
    <row r="29" spans="1:5" s="145" customFormat="1" x14ac:dyDescent="0.25">
      <c r="A29" s="146" t="s">
        <v>273</v>
      </c>
      <c r="B29" s="149" t="s">
        <v>23</v>
      </c>
      <c r="C29" s="149" t="s">
        <v>11</v>
      </c>
      <c r="D29" s="149">
        <f t="shared" si="0"/>
        <v>18180.05</v>
      </c>
      <c r="E29" s="149">
        <v>18180.05</v>
      </c>
    </row>
    <row r="30" spans="1:5" s="145" customFormat="1" ht="28.5" x14ac:dyDescent="0.25">
      <c r="A30" s="150" t="s">
        <v>103</v>
      </c>
      <c r="B30" s="148"/>
      <c r="C30" s="148"/>
      <c r="D30" s="149"/>
      <c r="E30" s="148"/>
    </row>
    <row r="31" spans="1:5" s="145" customFormat="1" ht="30" x14ac:dyDescent="0.25">
      <c r="A31" s="146" t="s">
        <v>213</v>
      </c>
      <c r="B31" s="149" t="s">
        <v>23</v>
      </c>
      <c r="C31" s="149" t="s">
        <v>11</v>
      </c>
      <c r="D31" s="149">
        <f t="shared" si="0"/>
        <v>66419.38</v>
      </c>
      <c r="E31" s="149">
        <v>66419.38</v>
      </c>
    </row>
    <row r="32" spans="1:5" s="145" customFormat="1" x14ac:dyDescent="0.25">
      <c r="A32" s="150" t="s">
        <v>104</v>
      </c>
      <c r="B32" s="148"/>
      <c r="C32" s="148"/>
      <c r="D32" s="149"/>
      <c r="E32" s="148"/>
    </row>
    <row r="33" spans="1:5" s="145" customFormat="1" x14ac:dyDescent="0.25">
      <c r="A33" s="146" t="s">
        <v>214</v>
      </c>
      <c r="B33" s="149" t="s">
        <v>246</v>
      </c>
      <c r="C33" s="149" t="s">
        <v>274</v>
      </c>
      <c r="D33" s="149">
        <f t="shared" si="0"/>
        <v>10000</v>
      </c>
      <c r="E33" s="149">
        <v>10000</v>
      </c>
    </row>
    <row r="34" spans="1:5" s="145" customFormat="1" ht="28.5" x14ac:dyDescent="0.25">
      <c r="A34" s="150" t="s">
        <v>275</v>
      </c>
      <c r="B34" s="148"/>
      <c r="C34" s="148"/>
      <c r="D34" s="148"/>
      <c r="E34" s="148"/>
    </row>
    <row r="35" spans="1:5" s="145" customFormat="1" x14ac:dyDescent="0.25">
      <c r="A35" s="146" t="s">
        <v>324</v>
      </c>
      <c r="B35" s="149">
        <v>1</v>
      </c>
      <c r="C35" s="149" t="s">
        <v>13</v>
      </c>
      <c r="D35" s="149">
        <f>E35/B35</f>
        <v>2681.24</v>
      </c>
      <c r="E35" s="149">
        <v>2681.24</v>
      </c>
    </row>
    <row r="36" spans="1:5" s="145" customFormat="1" ht="30" x14ac:dyDescent="0.25">
      <c r="A36" s="146" t="s">
        <v>117</v>
      </c>
      <c r="B36" s="149">
        <v>0.12</v>
      </c>
      <c r="C36" s="149" t="s">
        <v>118</v>
      </c>
      <c r="D36" s="149">
        <f t="shared" ref="D36:D80" si="1">E36/B36</f>
        <v>22656.583333333332</v>
      </c>
      <c r="E36" s="149">
        <v>2718.79</v>
      </c>
    </row>
    <row r="37" spans="1:5" s="145" customFormat="1" x14ac:dyDescent="0.25">
      <c r="A37" s="146" t="s">
        <v>325</v>
      </c>
      <c r="B37" s="149">
        <v>1</v>
      </c>
      <c r="C37" s="149" t="s">
        <v>15</v>
      </c>
      <c r="D37" s="149">
        <f t="shared" si="1"/>
        <v>724.61</v>
      </c>
      <c r="E37" s="149">
        <v>724.61</v>
      </c>
    </row>
    <row r="38" spans="1:5" s="145" customFormat="1" ht="30" x14ac:dyDescent="0.25">
      <c r="A38" s="146" t="s">
        <v>326</v>
      </c>
      <c r="B38" s="149" t="s">
        <v>23</v>
      </c>
      <c r="C38" s="149" t="s">
        <v>16</v>
      </c>
      <c r="D38" s="149">
        <f>E38</f>
        <v>5263.58</v>
      </c>
      <c r="E38" s="149">
        <v>5263.58</v>
      </c>
    </row>
    <row r="39" spans="1:5" s="145" customFormat="1" ht="30" x14ac:dyDescent="0.25">
      <c r="A39" s="146" t="s">
        <v>327</v>
      </c>
      <c r="B39" s="149">
        <v>0.01</v>
      </c>
      <c r="C39" s="149" t="s">
        <v>17</v>
      </c>
      <c r="D39" s="149">
        <f t="shared" si="1"/>
        <v>30407</v>
      </c>
      <c r="E39" s="149">
        <v>304.07</v>
      </c>
    </row>
    <row r="40" spans="1:5" s="145" customFormat="1" ht="30" x14ac:dyDescent="0.25">
      <c r="A40" s="146" t="s">
        <v>328</v>
      </c>
      <c r="B40" s="149">
        <v>1.4999999999999999E-2</v>
      </c>
      <c r="C40" s="149" t="s">
        <v>15</v>
      </c>
      <c r="D40" s="149">
        <f t="shared" si="1"/>
        <v>91128.000000000015</v>
      </c>
      <c r="E40" s="149">
        <v>1366.92</v>
      </c>
    </row>
    <row r="41" spans="1:5" s="145" customFormat="1" ht="30" x14ac:dyDescent="0.25">
      <c r="A41" s="146" t="s">
        <v>329</v>
      </c>
      <c r="B41" s="149">
        <v>1</v>
      </c>
      <c r="C41" s="149" t="s">
        <v>279</v>
      </c>
      <c r="D41" s="149">
        <f t="shared" si="1"/>
        <v>1318.13</v>
      </c>
      <c r="E41" s="149">
        <v>1318.13</v>
      </c>
    </row>
    <row r="42" spans="1:5" s="145" customFormat="1" ht="30" x14ac:dyDescent="0.25">
      <c r="A42" s="146" t="s">
        <v>278</v>
      </c>
      <c r="B42" s="149">
        <v>1</v>
      </c>
      <c r="C42" s="149" t="s">
        <v>279</v>
      </c>
      <c r="D42" s="149">
        <f t="shared" si="1"/>
        <v>621.12</v>
      </c>
      <c r="E42" s="149">
        <v>621.12</v>
      </c>
    </row>
    <row r="43" spans="1:5" s="145" customFormat="1" x14ac:dyDescent="0.25">
      <c r="A43" s="146" t="s">
        <v>330</v>
      </c>
      <c r="B43" s="149">
        <v>5</v>
      </c>
      <c r="C43" s="149" t="s">
        <v>131</v>
      </c>
      <c r="D43" s="149">
        <f t="shared" si="1"/>
        <v>100.72</v>
      </c>
      <c r="E43" s="149">
        <v>503.6</v>
      </c>
    </row>
    <row r="44" spans="1:5" s="145" customFormat="1" x14ac:dyDescent="0.25">
      <c r="A44" s="146" t="s">
        <v>60</v>
      </c>
      <c r="B44" s="149">
        <v>1</v>
      </c>
      <c r="C44" s="149" t="s">
        <v>14</v>
      </c>
      <c r="D44" s="149">
        <f t="shared" si="1"/>
        <v>1012.36</v>
      </c>
      <c r="E44" s="149">
        <v>1012.36</v>
      </c>
    </row>
    <row r="45" spans="1:5" s="145" customFormat="1" ht="30" x14ac:dyDescent="0.25">
      <c r="A45" s="146" t="s">
        <v>125</v>
      </c>
      <c r="B45" s="149">
        <v>1</v>
      </c>
      <c r="C45" s="149" t="s">
        <v>132</v>
      </c>
      <c r="D45" s="149">
        <f t="shared" si="1"/>
        <v>663.93</v>
      </c>
      <c r="E45" s="149">
        <v>663.93</v>
      </c>
    </row>
    <row r="46" spans="1:5" s="145" customFormat="1" x14ac:dyDescent="0.25">
      <c r="A46" s="146" t="s">
        <v>331</v>
      </c>
      <c r="B46" s="149">
        <v>0.17</v>
      </c>
      <c r="C46" s="149" t="s">
        <v>16</v>
      </c>
      <c r="D46" s="149">
        <f t="shared" si="1"/>
        <v>1813.705882352941</v>
      </c>
      <c r="E46" s="149">
        <v>308.33</v>
      </c>
    </row>
    <row r="47" spans="1:5" s="145" customFormat="1" x14ac:dyDescent="0.25">
      <c r="A47" s="146" t="s">
        <v>332</v>
      </c>
      <c r="B47" s="149">
        <v>1</v>
      </c>
      <c r="C47" s="149" t="s">
        <v>333</v>
      </c>
      <c r="D47" s="149">
        <f t="shared" si="1"/>
        <v>1105.52</v>
      </c>
      <c r="E47" s="149">
        <v>1105.52</v>
      </c>
    </row>
    <row r="48" spans="1:5" s="145" customFormat="1" x14ac:dyDescent="0.25">
      <c r="A48" s="146" t="s">
        <v>79</v>
      </c>
      <c r="B48" s="149">
        <v>0.08</v>
      </c>
      <c r="C48" s="149" t="s">
        <v>80</v>
      </c>
      <c r="D48" s="149">
        <f t="shared" si="1"/>
        <v>30647.375</v>
      </c>
      <c r="E48" s="149">
        <v>2451.79</v>
      </c>
    </row>
    <row r="49" spans="1:5" s="145" customFormat="1" ht="30" x14ac:dyDescent="0.25">
      <c r="A49" s="146" t="s">
        <v>61</v>
      </c>
      <c r="B49" s="149">
        <v>1.673</v>
      </c>
      <c r="C49" s="149" t="s">
        <v>16</v>
      </c>
      <c r="D49" s="149">
        <f t="shared" si="1"/>
        <v>2028.2845188284518</v>
      </c>
      <c r="E49" s="149">
        <v>3393.32</v>
      </c>
    </row>
    <row r="50" spans="1:5" s="145" customFormat="1" ht="30" x14ac:dyDescent="0.25">
      <c r="A50" s="146" t="s">
        <v>218</v>
      </c>
      <c r="B50" s="149">
        <v>0.01</v>
      </c>
      <c r="C50" s="149" t="s">
        <v>17</v>
      </c>
      <c r="D50" s="149">
        <f t="shared" si="1"/>
        <v>30144</v>
      </c>
      <c r="E50" s="149">
        <v>301.44</v>
      </c>
    </row>
    <row r="51" spans="1:5" s="145" customFormat="1" x14ac:dyDescent="0.25">
      <c r="A51" s="146" t="s">
        <v>334</v>
      </c>
      <c r="B51" s="149">
        <v>5</v>
      </c>
      <c r="C51" s="149" t="s">
        <v>229</v>
      </c>
      <c r="D51" s="149">
        <f t="shared" si="1"/>
        <v>631.63400000000001</v>
      </c>
      <c r="E51" s="149">
        <v>3158.17</v>
      </c>
    </row>
    <row r="52" spans="1:5" s="145" customFormat="1" x14ac:dyDescent="0.25">
      <c r="A52" s="146" t="s">
        <v>81</v>
      </c>
      <c r="B52" s="149">
        <v>0.4</v>
      </c>
      <c r="C52" s="149" t="s">
        <v>15</v>
      </c>
      <c r="D52" s="149">
        <f t="shared" si="1"/>
        <v>17410.3</v>
      </c>
      <c r="E52" s="149">
        <v>6964.12</v>
      </c>
    </row>
    <row r="53" spans="1:5" s="145" customFormat="1" ht="30" x14ac:dyDescent="0.25">
      <c r="A53" s="146" t="s">
        <v>64</v>
      </c>
      <c r="B53" s="149">
        <v>5</v>
      </c>
      <c r="C53" s="149" t="s">
        <v>18</v>
      </c>
      <c r="D53" s="149">
        <f t="shared" si="1"/>
        <v>247.07800000000003</v>
      </c>
      <c r="E53" s="149">
        <v>1235.3900000000001</v>
      </c>
    </row>
    <row r="54" spans="1:5" s="145" customFormat="1" x14ac:dyDescent="0.25">
      <c r="A54" s="146" t="s">
        <v>335</v>
      </c>
      <c r="B54" s="149">
        <v>5</v>
      </c>
      <c r="C54" s="149" t="s">
        <v>131</v>
      </c>
      <c r="D54" s="149">
        <f t="shared" si="1"/>
        <v>80.882000000000005</v>
      </c>
      <c r="E54" s="149">
        <v>404.41</v>
      </c>
    </row>
    <row r="55" spans="1:5" s="145" customFormat="1" x14ac:dyDescent="0.25">
      <c r="A55" s="146" t="s">
        <v>284</v>
      </c>
      <c r="B55" s="149">
        <v>1</v>
      </c>
      <c r="C55" s="149" t="s">
        <v>13</v>
      </c>
      <c r="D55" s="149">
        <f t="shared" si="1"/>
        <v>7183.98</v>
      </c>
      <c r="E55" s="149">
        <v>7183.98</v>
      </c>
    </row>
    <row r="56" spans="1:5" s="145" customFormat="1" x14ac:dyDescent="0.25">
      <c r="A56" s="146" t="s">
        <v>65</v>
      </c>
      <c r="B56" s="149">
        <v>1</v>
      </c>
      <c r="C56" s="149" t="s">
        <v>14</v>
      </c>
      <c r="D56" s="149">
        <f>E56</f>
        <v>11647.16</v>
      </c>
      <c r="E56" s="149">
        <v>11647.16</v>
      </c>
    </row>
    <row r="57" spans="1:5" s="145" customFormat="1" ht="30" x14ac:dyDescent="0.25">
      <c r="A57" s="146" t="s">
        <v>221</v>
      </c>
      <c r="B57" s="149">
        <v>1</v>
      </c>
      <c r="C57" s="149" t="s">
        <v>20</v>
      </c>
      <c r="D57" s="149">
        <f t="shared" si="1"/>
        <v>868.12</v>
      </c>
      <c r="E57" s="149">
        <v>868.12</v>
      </c>
    </row>
    <row r="58" spans="1:5" s="145" customFormat="1" ht="30" x14ac:dyDescent="0.25">
      <c r="A58" s="146" t="s">
        <v>336</v>
      </c>
      <c r="B58" s="149">
        <v>0.01</v>
      </c>
      <c r="C58" s="149" t="s">
        <v>20</v>
      </c>
      <c r="D58" s="149">
        <f t="shared" si="1"/>
        <v>30424</v>
      </c>
      <c r="E58" s="149">
        <v>304.24</v>
      </c>
    </row>
    <row r="59" spans="1:5" s="145" customFormat="1" ht="30" x14ac:dyDescent="0.25">
      <c r="A59" s="146" t="s">
        <v>286</v>
      </c>
      <c r="B59" s="149">
        <v>0.01</v>
      </c>
      <c r="C59" s="149" t="s">
        <v>17</v>
      </c>
      <c r="D59" s="149">
        <f t="shared" si="1"/>
        <v>88385</v>
      </c>
      <c r="E59" s="149">
        <v>883.85</v>
      </c>
    </row>
    <row r="60" spans="1:5" s="145" customFormat="1" x14ac:dyDescent="0.25">
      <c r="A60" s="146" t="s">
        <v>68</v>
      </c>
      <c r="B60" s="149">
        <v>33</v>
      </c>
      <c r="C60" s="149" t="s">
        <v>20</v>
      </c>
      <c r="D60" s="149">
        <f t="shared" si="1"/>
        <v>300.79878787878789</v>
      </c>
      <c r="E60" s="149">
        <v>9926.36</v>
      </c>
    </row>
    <row r="61" spans="1:5" s="145" customFormat="1" ht="28.5" x14ac:dyDescent="0.25">
      <c r="A61" s="150" t="s">
        <v>287</v>
      </c>
      <c r="B61" s="148"/>
      <c r="C61" s="148"/>
      <c r="D61" s="149"/>
      <c r="E61" s="148"/>
    </row>
    <row r="62" spans="1:5" s="145" customFormat="1" ht="30" x14ac:dyDescent="0.25">
      <c r="A62" s="146" t="s">
        <v>337</v>
      </c>
      <c r="B62" s="149">
        <v>9.7000000000000003E-2</v>
      </c>
      <c r="C62" s="149" t="s">
        <v>90</v>
      </c>
      <c r="D62" s="149">
        <f t="shared" si="1"/>
        <v>22365.051546391751</v>
      </c>
      <c r="E62" s="149">
        <v>2169.41</v>
      </c>
    </row>
    <row r="63" spans="1:5" s="145" customFormat="1" ht="30" x14ac:dyDescent="0.25">
      <c r="A63" s="146" t="s">
        <v>326</v>
      </c>
      <c r="B63" s="149" t="s">
        <v>23</v>
      </c>
      <c r="C63" s="149" t="s">
        <v>16</v>
      </c>
      <c r="D63" s="149">
        <f>E63</f>
        <v>3285.07</v>
      </c>
      <c r="E63" s="149">
        <v>3285.07</v>
      </c>
    </row>
    <row r="64" spans="1:5" s="145" customFormat="1" x14ac:dyDescent="0.25">
      <c r="A64" s="146" t="s">
        <v>338</v>
      </c>
      <c r="B64" s="149">
        <v>1.4999999999999999E-2</v>
      </c>
      <c r="C64" s="149" t="s">
        <v>90</v>
      </c>
      <c r="D64" s="149">
        <f t="shared" si="1"/>
        <v>63077.333333333336</v>
      </c>
      <c r="E64" s="149">
        <v>946.16</v>
      </c>
    </row>
    <row r="65" spans="1:5" s="145" customFormat="1" x14ac:dyDescent="0.25">
      <c r="A65" s="146" t="s">
        <v>339</v>
      </c>
      <c r="B65" s="149" t="s">
        <v>23</v>
      </c>
      <c r="C65" s="149" t="s">
        <v>121</v>
      </c>
      <c r="D65" s="149">
        <f>E65</f>
        <v>582.45000000000005</v>
      </c>
      <c r="E65" s="149">
        <v>582.45000000000005</v>
      </c>
    </row>
    <row r="66" spans="1:5" s="145" customFormat="1" x14ac:dyDescent="0.25">
      <c r="A66" s="146" t="s">
        <v>89</v>
      </c>
      <c r="B66" s="149">
        <v>0.16</v>
      </c>
      <c r="C66" s="149" t="s">
        <v>17</v>
      </c>
      <c r="D66" s="149">
        <f t="shared" si="1"/>
        <v>4430.5625</v>
      </c>
      <c r="E66" s="149">
        <v>708.89</v>
      </c>
    </row>
    <row r="67" spans="1:5" s="145" customFormat="1" x14ac:dyDescent="0.25">
      <c r="A67" s="146" t="s">
        <v>340</v>
      </c>
      <c r="B67" s="149">
        <v>7.0000000000000001E-3</v>
      </c>
      <c r="C67" s="149" t="s">
        <v>90</v>
      </c>
      <c r="D67" s="149">
        <f t="shared" si="1"/>
        <v>22400</v>
      </c>
      <c r="E67" s="149">
        <v>156.80000000000001</v>
      </c>
    </row>
    <row r="68" spans="1:5" s="145" customFormat="1" x14ac:dyDescent="0.25">
      <c r="A68" s="146" t="s">
        <v>341</v>
      </c>
      <c r="B68" s="149">
        <v>1.6E-2</v>
      </c>
      <c r="C68" s="149" t="s">
        <v>90</v>
      </c>
      <c r="D68" s="149">
        <f t="shared" si="1"/>
        <v>18638.75</v>
      </c>
      <c r="E68" s="149">
        <v>298.22000000000003</v>
      </c>
    </row>
    <row r="69" spans="1:5" s="145" customFormat="1" x14ac:dyDescent="0.25">
      <c r="A69" s="146" t="s">
        <v>342</v>
      </c>
      <c r="B69" s="149">
        <v>0.01</v>
      </c>
      <c r="C69" s="149" t="s">
        <v>17</v>
      </c>
      <c r="D69" s="149">
        <f t="shared" si="1"/>
        <v>69861</v>
      </c>
      <c r="E69" s="149">
        <v>698.61</v>
      </c>
    </row>
    <row r="70" spans="1:5" s="145" customFormat="1" x14ac:dyDescent="0.25">
      <c r="A70" s="146" t="s">
        <v>343</v>
      </c>
      <c r="B70" s="149">
        <v>4.3999999999999997E-2</v>
      </c>
      <c r="C70" s="149" t="s">
        <v>15</v>
      </c>
      <c r="D70" s="149">
        <f t="shared" si="1"/>
        <v>89332.272727272735</v>
      </c>
      <c r="E70" s="149">
        <v>3930.62</v>
      </c>
    </row>
    <row r="71" spans="1:5" s="145" customFormat="1" x14ac:dyDescent="0.25">
      <c r="A71" s="146" t="s">
        <v>222</v>
      </c>
      <c r="B71" s="149">
        <v>0.7</v>
      </c>
      <c r="C71" s="149" t="s">
        <v>223</v>
      </c>
      <c r="D71" s="149">
        <f t="shared" si="1"/>
        <v>2266.3000000000002</v>
      </c>
      <c r="E71" s="149">
        <v>1586.41</v>
      </c>
    </row>
    <row r="72" spans="1:5" s="145" customFormat="1" ht="30" x14ac:dyDescent="0.25">
      <c r="A72" s="146" t="s">
        <v>69</v>
      </c>
      <c r="B72" s="149">
        <v>1.67</v>
      </c>
      <c r="C72" s="149" t="s">
        <v>16</v>
      </c>
      <c r="D72" s="149">
        <f t="shared" si="1"/>
        <v>2025.4550898203595</v>
      </c>
      <c r="E72" s="149">
        <v>3382.51</v>
      </c>
    </row>
    <row r="73" spans="1:5" s="145" customFormat="1" ht="30" x14ac:dyDescent="0.25">
      <c r="A73" s="146" t="s">
        <v>226</v>
      </c>
      <c r="B73" s="149">
        <v>1.673</v>
      </c>
      <c r="C73" s="149" t="s">
        <v>16</v>
      </c>
      <c r="D73" s="149">
        <f t="shared" si="1"/>
        <v>2007.9557680812909</v>
      </c>
      <c r="E73" s="149">
        <v>3359.31</v>
      </c>
    </row>
    <row r="74" spans="1:5" s="145" customFormat="1" x14ac:dyDescent="0.25">
      <c r="A74" s="146" t="s">
        <v>344</v>
      </c>
      <c r="B74" s="149">
        <v>140</v>
      </c>
      <c r="C74" s="149" t="s">
        <v>70</v>
      </c>
      <c r="D74" s="149">
        <f t="shared" si="1"/>
        <v>42.225785714285713</v>
      </c>
      <c r="E74" s="149">
        <v>5911.61</v>
      </c>
    </row>
    <row r="75" spans="1:5" s="145" customFormat="1" ht="30" x14ac:dyDescent="0.25">
      <c r="A75" s="146" t="s">
        <v>294</v>
      </c>
      <c r="B75" s="149">
        <v>80</v>
      </c>
      <c r="C75" s="149" t="s">
        <v>295</v>
      </c>
      <c r="D75" s="149">
        <f t="shared" si="1"/>
        <v>81.390875000000008</v>
      </c>
      <c r="E75" s="149">
        <v>6511.27</v>
      </c>
    </row>
    <row r="76" spans="1:5" s="145" customFormat="1" x14ac:dyDescent="0.25">
      <c r="A76" s="146" t="s">
        <v>345</v>
      </c>
      <c r="B76" s="149">
        <v>15</v>
      </c>
      <c r="C76" s="149" t="s">
        <v>70</v>
      </c>
      <c r="D76" s="149">
        <f t="shared" si="1"/>
        <v>122.87466666666666</v>
      </c>
      <c r="E76" s="149">
        <v>1843.12</v>
      </c>
    </row>
    <row r="77" spans="1:5" s="145" customFormat="1" x14ac:dyDescent="0.25">
      <c r="A77" s="146" t="s">
        <v>297</v>
      </c>
      <c r="B77" s="149">
        <v>5.6</v>
      </c>
      <c r="C77" s="149" t="s">
        <v>132</v>
      </c>
      <c r="D77" s="149">
        <f t="shared" si="1"/>
        <v>373.99464285714288</v>
      </c>
      <c r="E77" s="149">
        <v>2094.37</v>
      </c>
    </row>
    <row r="78" spans="1:5" s="145" customFormat="1" x14ac:dyDescent="0.25">
      <c r="A78" s="146" t="s">
        <v>230</v>
      </c>
      <c r="B78" s="149" t="s">
        <v>24</v>
      </c>
      <c r="C78" s="149" t="s">
        <v>16</v>
      </c>
      <c r="D78" s="149">
        <f>E78</f>
        <v>4767.1899999999996</v>
      </c>
      <c r="E78" s="149">
        <v>4767.1899999999996</v>
      </c>
    </row>
    <row r="79" spans="1:5" s="145" customFormat="1" x14ac:dyDescent="0.25">
      <c r="A79" s="146" t="s">
        <v>232</v>
      </c>
      <c r="B79" s="149">
        <v>0.01</v>
      </c>
      <c r="C79" s="149" t="s">
        <v>92</v>
      </c>
      <c r="D79" s="149">
        <f t="shared" si="1"/>
        <v>36964</v>
      </c>
      <c r="E79" s="149">
        <v>369.64</v>
      </c>
    </row>
    <row r="80" spans="1:5" s="145" customFormat="1" x14ac:dyDescent="0.25">
      <c r="A80" s="146" t="s">
        <v>91</v>
      </c>
      <c r="B80" s="149">
        <v>0.02</v>
      </c>
      <c r="C80" s="149" t="s">
        <v>92</v>
      </c>
      <c r="D80" s="149">
        <f t="shared" si="1"/>
        <v>41658.5</v>
      </c>
      <c r="E80" s="149">
        <v>833.17</v>
      </c>
    </row>
    <row r="81" spans="1:5" s="145" customFormat="1" ht="28.5" x14ac:dyDescent="0.25">
      <c r="A81" s="150" t="s">
        <v>40</v>
      </c>
      <c r="B81" s="148"/>
      <c r="C81" s="148"/>
      <c r="D81" s="148"/>
      <c r="E81" s="148"/>
    </row>
    <row r="82" spans="1:5" s="145" customFormat="1" ht="30" x14ac:dyDescent="0.25">
      <c r="A82" s="146" t="s">
        <v>59</v>
      </c>
      <c r="B82" s="149" t="s">
        <v>246</v>
      </c>
      <c r="C82" s="149" t="s">
        <v>11</v>
      </c>
      <c r="D82" s="149">
        <f>E82</f>
        <v>8642.52</v>
      </c>
      <c r="E82" s="149">
        <v>8642.52</v>
      </c>
    </row>
    <row r="83" spans="1:5" s="145" customFormat="1" x14ac:dyDescent="0.25">
      <c r="A83" s="150" t="s">
        <v>83</v>
      </c>
      <c r="B83" s="148"/>
      <c r="C83" s="148"/>
      <c r="D83" s="149"/>
      <c r="E83" s="148"/>
    </row>
    <row r="84" spans="1:5" s="145" customFormat="1" x14ac:dyDescent="0.25">
      <c r="A84" s="146" t="s">
        <v>84</v>
      </c>
      <c r="B84" s="149" t="s">
        <v>246</v>
      </c>
      <c r="C84" s="149" t="s">
        <v>11</v>
      </c>
      <c r="D84" s="149">
        <f t="shared" ref="D84:D90" si="2">E84</f>
        <v>21600</v>
      </c>
      <c r="E84" s="149">
        <v>21600</v>
      </c>
    </row>
    <row r="85" spans="1:5" s="145" customFormat="1" ht="42.75" x14ac:dyDescent="0.25">
      <c r="A85" s="150" t="s">
        <v>346</v>
      </c>
      <c r="B85" s="148"/>
      <c r="C85" s="148"/>
      <c r="D85" s="149"/>
      <c r="E85" s="148"/>
    </row>
    <row r="86" spans="1:5" s="145" customFormat="1" x14ac:dyDescent="0.25">
      <c r="A86" s="146" t="s">
        <v>86</v>
      </c>
      <c r="B86" s="149" t="s">
        <v>23</v>
      </c>
      <c r="C86" s="149" t="s">
        <v>11</v>
      </c>
      <c r="D86" s="149">
        <f t="shared" si="2"/>
        <v>3482.21</v>
      </c>
      <c r="E86" s="149">
        <v>3482.21</v>
      </c>
    </row>
    <row r="87" spans="1:5" s="145" customFormat="1" ht="30" x14ac:dyDescent="0.25">
      <c r="A87" s="146" t="s">
        <v>347</v>
      </c>
      <c r="B87" s="149" t="s">
        <v>23</v>
      </c>
      <c r="C87" s="149" t="s">
        <v>11</v>
      </c>
      <c r="D87" s="149">
        <f t="shared" si="2"/>
        <v>1595.92</v>
      </c>
      <c r="E87" s="149">
        <v>1595.92</v>
      </c>
    </row>
    <row r="88" spans="1:5" s="145" customFormat="1" x14ac:dyDescent="0.25">
      <c r="A88" s="150" t="s">
        <v>348</v>
      </c>
      <c r="B88" s="148"/>
      <c r="C88" s="148"/>
      <c r="D88" s="149"/>
      <c r="E88" s="148"/>
    </row>
    <row r="89" spans="1:5" s="145" customFormat="1" x14ac:dyDescent="0.25">
      <c r="A89" s="146" t="s">
        <v>349</v>
      </c>
      <c r="B89" s="149" t="s">
        <v>24</v>
      </c>
      <c r="C89" s="149" t="s">
        <v>13</v>
      </c>
      <c r="D89" s="149">
        <f t="shared" si="2"/>
        <v>1497.09</v>
      </c>
      <c r="E89" s="149">
        <v>1497.09</v>
      </c>
    </row>
    <row r="90" spans="1:5" s="145" customFormat="1" x14ac:dyDescent="0.25">
      <c r="A90" s="146" t="s">
        <v>350</v>
      </c>
      <c r="B90" s="149" t="s">
        <v>24</v>
      </c>
      <c r="C90" s="149" t="s">
        <v>13</v>
      </c>
      <c r="D90" s="149">
        <f t="shared" si="2"/>
        <v>140198.6</v>
      </c>
      <c r="E90" s="149">
        <v>140198.6</v>
      </c>
    </row>
    <row r="91" spans="1:5" s="28" customFormat="1" x14ac:dyDescent="0.25">
      <c r="A91" s="36" t="s">
        <v>10</v>
      </c>
      <c r="B91" s="52"/>
      <c r="C91" s="52"/>
      <c r="D91" s="52"/>
      <c r="E91" s="53"/>
    </row>
    <row r="92" spans="1:5" s="28" customFormat="1" x14ac:dyDescent="0.25">
      <c r="A92" s="37" t="s">
        <v>74</v>
      </c>
      <c r="B92" s="54" t="s">
        <v>22</v>
      </c>
      <c r="C92" s="54" t="s">
        <v>11</v>
      </c>
      <c r="D92" s="54">
        <f>E92</f>
        <v>56684.102999999974</v>
      </c>
      <c r="E92" s="55">
        <f>SUM(E17:E91)*10%</f>
        <v>56684.102999999974</v>
      </c>
    </row>
    <row r="93" spans="1:5" s="145" customFormat="1" x14ac:dyDescent="0.25">
      <c r="A93" s="151" t="s">
        <v>26</v>
      </c>
      <c r="B93" s="149"/>
      <c r="C93" s="149"/>
      <c r="D93" s="149"/>
      <c r="E93" s="152">
        <f>SUM(E17:E92)</f>
        <v>623525.13299999968</v>
      </c>
    </row>
    <row r="94" spans="1:5" s="145" customFormat="1" x14ac:dyDescent="0.25">
      <c r="A94" s="218"/>
      <c r="B94" s="218"/>
      <c r="C94" s="218"/>
      <c r="D94" s="218"/>
      <c r="E94" s="218"/>
    </row>
    <row r="95" spans="1:5" s="145" customFormat="1" x14ac:dyDescent="0.25">
      <c r="A95" s="218"/>
      <c r="B95" s="218"/>
      <c r="C95" s="218"/>
      <c r="D95" s="218"/>
      <c r="E95" s="218"/>
    </row>
    <row r="96" spans="1:5" s="145" customFormat="1" ht="39.75" customHeight="1" x14ac:dyDescent="0.25">
      <c r="A96" s="219" t="s">
        <v>352</v>
      </c>
      <c r="B96" s="219"/>
      <c r="C96" s="219"/>
      <c r="D96" s="219"/>
      <c r="E96" s="219"/>
    </row>
    <row r="97" spans="1:5" s="145" customFormat="1" ht="27.75" customHeight="1" x14ac:dyDescent="0.25">
      <c r="A97" s="219" t="s">
        <v>302</v>
      </c>
      <c r="B97" s="219"/>
      <c r="C97" s="219"/>
      <c r="D97" s="219"/>
      <c r="E97" s="219"/>
    </row>
    <row r="98" spans="1:5" s="145" customFormat="1" ht="24" customHeight="1" x14ac:dyDescent="0.25">
      <c r="A98" s="219" t="s">
        <v>303</v>
      </c>
      <c r="B98" s="219"/>
      <c r="C98" s="219"/>
      <c r="D98" s="219"/>
      <c r="E98" s="219"/>
    </row>
    <row r="99" spans="1:5" s="145" customFormat="1" ht="30.75" customHeight="1" x14ac:dyDescent="0.25">
      <c r="A99" s="219" t="s">
        <v>304</v>
      </c>
      <c r="B99" s="219"/>
      <c r="C99" s="219"/>
      <c r="D99" s="219"/>
      <c r="E99" s="219"/>
    </row>
    <row r="100" spans="1:5" s="145" customFormat="1" x14ac:dyDescent="0.25">
      <c r="A100" s="218"/>
      <c r="B100" s="218"/>
      <c r="C100" s="218"/>
      <c r="D100" s="218"/>
      <c r="E100" s="218"/>
    </row>
    <row r="101" spans="1:5" s="145" customFormat="1" ht="24.75" customHeight="1" x14ac:dyDescent="0.25">
      <c r="B101" s="219"/>
      <c r="C101" s="219"/>
      <c r="D101" s="219"/>
      <c r="E101" s="219"/>
    </row>
    <row r="102" spans="1:5" s="145" customFormat="1" ht="18.75" customHeight="1" x14ac:dyDescent="0.25">
      <c r="A102" s="218" t="s">
        <v>351</v>
      </c>
      <c r="B102" s="218"/>
      <c r="C102" s="218"/>
      <c r="D102" s="218"/>
      <c r="E102" s="218"/>
    </row>
    <row r="103" spans="1:5" s="145" customFormat="1" ht="15.75" customHeight="1" x14ac:dyDescent="0.25">
      <c r="A103" s="218" t="s">
        <v>353</v>
      </c>
      <c r="B103" s="218"/>
      <c r="C103" s="218"/>
      <c r="D103" s="218"/>
      <c r="E103" s="218"/>
    </row>
    <row r="104" spans="1:5" s="145" customFormat="1" ht="10.5" customHeight="1" x14ac:dyDescent="0.25">
      <c r="B104" s="218"/>
      <c r="C104" s="218"/>
      <c r="D104" s="218" t="s">
        <v>28</v>
      </c>
      <c r="E104" s="218"/>
    </row>
    <row r="105" spans="1:5" s="145" customFormat="1" x14ac:dyDescent="0.25">
      <c r="A105" s="218"/>
      <c r="B105" s="218"/>
      <c r="C105" s="218"/>
      <c r="D105" s="218"/>
      <c r="E105" s="218"/>
    </row>
    <row r="106" spans="1:5" s="145" customFormat="1" x14ac:dyDescent="0.25">
      <c r="A106" s="218" t="s">
        <v>305</v>
      </c>
      <c r="B106" s="218"/>
      <c r="C106" s="218"/>
      <c r="D106" s="218"/>
      <c r="E106" s="218"/>
    </row>
    <row r="107" spans="1:5" s="145" customFormat="1" ht="10.5" customHeight="1" x14ac:dyDescent="0.25">
      <c r="B107" s="218"/>
      <c r="C107" s="218"/>
      <c r="D107" s="218" t="s">
        <v>28</v>
      </c>
      <c r="E107" s="218"/>
    </row>
    <row r="108" spans="1:5" s="145" customFormat="1" ht="11.25" customHeight="1" x14ac:dyDescent="0.25">
      <c r="A108" s="218"/>
      <c r="B108" s="218"/>
      <c r="C108" s="218"/>
      <c r="D108" s="218"/>
      <c r="E108" s="21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103:E103"/>
    <mergeCell ref="A94:E94"/>
    <mergeCell ref="A95:E95"/>
    <mergeCell ref="A96:E96"/>
    <mergeCell ref="A97:E97"/>
    <mergeCell ref="A98:E98"/>
    <mergeCell ref="A99:E99"/>
    <mergeCell ref="A100:E100"/>
    <mergeCell ref="B101:E101"/>
    <mergeCell ref="A102:E102"/>
    <mergeCell ref="A108:E108"/>
    <mergeCell ref="B104:C104"/>
    <mergeCell ref="D104:E104"/>
    <mergeCell ref="A105:E105"/>
    <mergeCell ref="A106:E106"/>
    <mergeCell ref="B107:C107"/>
    <mergeCell ref="D107:E10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zoomScaleNormal="100" zoomScaleSheetLayoutView="100" workbookViewId="0">
      <selection activeCell="F26" sqref="F26"/>
    </sheetView>
  </sheetViews>
  <sheetFormatPr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7" width="9.140625" style="91"/>
    <col min="8" max="8" width="14.5703125" style="91" bestFit="1" customWidth="1"/>
    <col min="9" max="16384" width="9.140625" style="91"/>
  </cols>
  <sheetData>
    <row r="1" spans="1:19" s="63" customFormat="1" ht="35.25" customHeight="1" x14ac:dyDescent="0.3">
      <c r="A1" s="208" t="s">
        <v>393</v>
      </c>
      <c r="B1" s="208"/>
      <c r="C1" s="208"/>
      <c r="D1" s="208"/>
      <c r="E1" s="208"/>
      <c r="F1" s="208"/>
    </row>
    <row r="2" spans="1:19" s="63" customFormat="1" x14ac:dyDescent="0.25">
      <c r="A2" s="64"/>
      <c r="B2" s="64"/>
      <c r="C2" s="64"/>
      <c r="D2" s="64"/>
      <c r="E2" s="64"/>
      <c r="F2" s="64"/>
    </row>
    <row r="3" spans="1:19" s="63" customFormat="1" ht="19.5" customHeight="1" x14ac:dyDescent="0.25">
      <c r="A3" s="65" t="s">
        <v>394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63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63" customFormat="1" ht="36.75" customHeight="1" x14ac:dyDescent="0.25">
      <c r="A5" s="209" t="s">
        <v>183</v>
      </c>
      <c r="B5" s="209"/>
      <c r="C5" s="209"/>
      <c r="D5" s="209"/>
      <c r="E5" s="209"/>
      <c r="F5" s="209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05" t="s">
        <v>184</v>
      </c>
      <c r="B6" s="105">
        <v>4</v>
      </c>
      <c r="C6" s="105" t="s">
        <v>185</v>
      </c>
      <c r="D6" s="138">
        <v>2898.6</v>
      </c>
      <c r="E6" s="105" t="s">
        <v>186</v>
      </c>
      <c r="F6" s="107">
        <v>1346.2</v>
      </c>
      <c r="G6" s="68"/>
      <c r="H6" s="70"/>
      <c r="I6" s="71"/>
      <c r="J6" s="72"/>
      <c r="K6" s="153"/>
      <c r="L6" s="74"/>
      <c r="M6" s="74"/>
      <c r="N6" s="74"/>
      <c r="O6" s="74"/>
      <c r="P6" s="75"/>
      <c r="Q6" s="210"/>
      <c r="R6" s="211"/>
      <c r="S6" s="76"/>
    </row>
    <row r="7" spans="1:19" s="79" customFormat="1" ht="32.25" customHeight="1" x14ac:dyDescent="0.25">
      <c r="A7" s="105" t="s">
        <v>187</v>
      </c>
      <c r="B7" s="105">
        <v>3</v>
      </c>
      <c r="C7" s="105" t="s">
        <v>188</v>
      </c>
      <c r="D7" s="138">
        <v>56.8</v>
      </c>
      <c r="E7" s="105" t="s">
        <v>189</v>
      </c>
      <c r="F7" s="107">
        <v>897.5</v>
      </c>
      <c r="G7" s="68"/>
      <c r="H7" s="70"/>
      <c r="I7" s="71"/>
      <c r="J7" s="72"/>
      <c r="K7" s="153"/>
      <c r="L7" s="74"/>
      <c r="M7" s="74"/>
      <c r="N7" s="74"/>
      <c r="O7" s="74"/>
      <c r="P7" s="75"/>
      <c r="Q7" s="210"/>
      <c r="R7" s="212"/>
      <c r="S7" s="78"/>
    </row>
    <row r="8" spans="1:19" s="79" customFormat="1" ht="46.5" customHeight="1" x14ac:dyDescent="0.25">
      <c r="A8" s="105" t="s">
        <v>190</v>
      </c>
      <c r="B8" s="105">
        <v>43</v>
      </c>
      <c r="C8" s="105" t="s">
        <v>191</v>
      </c>
      <c r="D8" s="107">
        <v>292.5</v>
      </c>
      <c r="E8" s="105" t="s">
        <v>192</v>
      </c>
      <c r="F8" s="107">
        <v>483.5</v>
      </c>
      <c r="G8" s="68"/>
      <c r="H8" s="70"/>
      <c r="I8" s="71"/>
      <c r="J8" s="72"/>
      <c r="K8" s="153"/>
      <c r="L8" s="74"/>
      <c r="M8" s="74"/>
      <c r="N8" s="74"/>
      <c r="O8" s="74"/>
      <c r="P8" s="75"/>
      <c r="Q8" s="210"/>
      <c r="R8" s="211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53"/>
      <c r="L9" s="74"/>
      <c r="M9" s="74"/>
      <c r="N9" s="74"/>
      <c r="O9" s="74"/>
      <c r="P9" s="68"/>
      <c r="Q9" s="153"/>
      <c r="R9" s="154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55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</row>
    <row r="11" spans="1:19" s="85" customFormat="1" ht="30" customHeight="1" x14ac:dyDescent="0.25">
      <c r="A11" s="205" t="s">
        <v>193</v>
      </c>
      <c r="B11" s="206"/>
      <c r="C11" s="206"/>
      <c r="D11" s="206"/>
      <c r="E11" s="207"/>
      <c r="F11" s="86" t="s">
        <v>194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3" customFormat="1" ht="30" customHeight="1" x14ac:dyDescent="0.25">
      <c r="A12" s="195" t="s">
        <v>196</v>
      </c>
      <c r="B12" s="196"/>
      <c r="C12" s="196"/>
      <c r="D12" s="196"/>
      <c r="E12" s="197"/>
      <c r="F12" s="111">
        <v>-262109.87099999969</v>
      </c>
      <c r="G12" s="179"/>
    </row>
    <row r="13" spans="1:19" s="113" customFormat="1" ht="30" customHeight="1" x14ac:dyDescent="0.25">
      <c r="A13" s="195" t="s">
        <v>197</v>
      </c>
      <c r="B13" s="196"/>
      <c r="C13" s="196"/>
      <c r="D13" s="196"/>
      <c r="E13" s="197"/>
      <c r="F13" s="111">
        <v>359980.39999999991</v>
      </c>
    </row>
    <row r="14" spans="1:19" s="113" customFormat="1" ht="30" customHeight="1" x14ac:dyDescent="0.25">
      <c r="A14" s="195" t="s">
        <v>198</v>
      </c>
      <c r="B14" s="196"/>
      <c r="C14" s="196"/>
      <c r="D14" s="196"/>
      <c r="E14" s="197"/>
      <c r="F14" s="114">
        <f>SUM(F15:F17)</f>
        <v>495129.22</v>
      </c>
    </row>
    <row r="15" spans="1:19" s="85" customFormat="1" ht="27.75" customHeight="1" x14ac:dyDescent="0.25">
      <c r="A15" s="202" t="s">
        <v>199</v>
      </c>
      <c r="B15" s="203"/>
      <c r="C15" s="203"/>
      <c r="D15" s="203"/>
      <c r="E15" s="204"/>
      <c r="F15" s="92">
        <v>492429.22</v>
      </c>
    </row>
    <row r="16" spans="1:19" s="85" customFormat="1" ht="24.75" hidden="1" customHeight="1" x14ac:dyDescent="0.25">
      <c r="A16" s="202" t="s">
        <v>200</v>
      </c>
      <c r="B16" s="203"/>
      <c r="C16" s="203"/>
      <c r="D16" s="203"/>
      <c r="E16" s="204"/>
      <c r="F16" s="92"/>
    </row>
    <row r="17" spans="1:19" s="85" customFormat="1" ht="30" customHeight="1" x14ac:dyDescent="0.25">
      <c r="A17" s="202" t="s">
        <v>201</v>
      </c>
      <c r="B17" s="203"/>
      <c r="C17" s="203"/>
      <c r="D17" s="203"/>
      <c r="E17" s="204"/>
      <c r="F17" s="92">
        <v>2700</v>
      </c>
    </row>
    <row r="18" spans="1:19" s="113" customFormat="1" ht="30" customHeight="1" x14ac:dyDescent="0.25">
      <c r="A18" s="195" t="s">
        <v>202</v>
      </c>
      <c r="B18" s="196"/>
      <c r="C18" s="196"/>
      <c r="D18" s="196"/>
      <c r="E18" s="197"/>
      <c r="F18" s="114">
        <f>SUM(F19:F21)</f>
        <v>522029.77</v>
      </c>
    </row>
    <row r="19" spans="1:19" s="85" customFormat="1" ht="29.25" customHeight="1" x14ac:dyDescent="0.25">
      <c r="A19" s="202" t="s">
        <v>199</v>
      </c>
      <c r="B19" s="203"/>
      <c r="C19" s="203"/>
      <c r="D19" s="203"/>
      <c r="E19" s="204"/>
      <c r="F19" s="92">
        <v>519329.77</v>
      </c>
    </row>
    <row r="20" spans="1:19" s="85" customFormat="1" ht="30" hidden="1" customHeight="1" x14ac:dyDescent="0.25">
      <c r="A20" s="202" t="s">
        <v>200</v>
      </c>
      <c r="B20" s="203"/>
      <c r="C20" s="203"/>
      <c r="D20" s="203"/>
      <c r="E20" s="204"/>
      <c r="F20" s="92"/>
    </row>
    <row r="21" spans="1:19" s="88" customFormat="1" ht="30" customHeight="1" x14ac:dyDescent="0.2">
      <c r="A21" s="202" t="s">
        <v>201</v>
      </c>
      <c r="B21" s="203"/>
      <c r="C21" s="203"/>
      <c r="D21" s="203"/>
      <c r="E21" s="204"/>
      <c r="F21" s="92">
        <v>2700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15" customFormat="1" ht="30" customHeight="1" x14ac:dyDescent="0.25">
      <c r="A22" s="195" t="s">
        <v>203</v>
      </c>
      <c r="B22" s="196"/>
      <c r="C22" s="196"/>
      <c r="D22" s="196"/>
      <c r="E22" s="197"/>
      <c r="F22" s="114">
        <f>F12+F18</f>
        <v>259919.89900000033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5" t="s">
        <v>204</v>
      </c>
      <c r="B23" s="196"/>
      <c r="C23" s="196"/>
      <c r="D23" s="196"/>
      <c r="E23" s="197"/>
      <c r="F23" s="114">
        <f>акт21!E104</f>
        <v>417554.91799999989</v>
      </c>
      <c r="G23" s="180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5" t="s">
        <v>317</v>
      </c>
      <c r="B24" s="196"/>
      <c r="C24" s="196"/>
      <c r="D24" s="196"/>
      <c r="E24" s="197"/>
      <c r="F24" s="114">
        <f>F22-F23</f>
        <v>-157635.01899999956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5" t="s">
        <v>206</v>
      </c>
      <c r="B25" s="196"/>
      <c r="C25" s="196"/>
      <c r="D25" s="196"/>
      <c r="E25" s="197"/>
      <c r="F25" s="111">
        <f>F13+F14-F18</f>
        <v>333079.84999999986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2" customHeight="1" x14ac:dyDescent="0.2">
      <c r="A27" s="194" t="s">
        <v>207</v>
      </c>
      <c r="B27" s="194"/>
      <c r="C27" s="194"/>
      <c r="D27" s="194"/>
    </row>
    <row r="28" spans="1:19" s="63" customFormat="1" ht="21.75" hidden="1" customHeight="1" x14ac:dyDescent="0.25">
      <c r="A28" s="198" t="s">
        <v>395</v>
      </c>
      <c r="B28" s="198"/>
      <c r="C28" s="198"/>
      <c r="D28" s="198"/>
    </row>
    <row r="29" spans="1:19" s="63" customFormat="1" ht="22.5" customHeight="1" x14ac:dyDescent="0.25">
      <c r="A29" s="194" t="s">
        <v>46</v>
      </c>
      <c r="B29" s="194"/>
      <c r="C29" s="194"/>
      <c r="D29" s="194"/>
    </row>
    <row r="30" spans="1:19" s="63" customFormat="1" ht="22.5" customHeight="1" x14ac:dyDescent="0.25">
      <c r="A30" s="194" t="s">
        <v>47</v>
      </c>
      <c r="B30" s="194"/>
      <c r="C30" s="194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opLeftCell="A82" workbookViewId="0">
      <selection activeCell="A105" sqref="A105:E105"/>
    </sheetView>
  </sheetViews>
  <sheetFormatPr defaultColWidth="8.140625" defaultRowHeight="15" x14ac:dyDescent="0.25"/>
  <cols>
    <col min="1" max="1" width="62.5703125" style="156" customWidth="1"/>
    <col min="2" max="2" width="15.7109375" style="156" customWidth="1"/>
    <col min="3" max="5" width="17.5703125" style="156" customWidth="1"/>
    <col min="6" max="6" width="9.42578125" style="156" bestFit="1" customWidth="1"/>
    <col min="7" max="255" width="8.140625" style="156"/>
    <col min="256" max="256" width="8.7109375" style="156" customWidth="1"/>
    <col min="257" max="257" width="31.5703125" style="156" customWidth="1"/>
    <col min="258" max="258" width="13.85546875" style="156" customWidth="1"/>
    <col min="259" max="259" width="19.140625" style="156" customWidth="1"/>
    <col min="260" max="260" width="17.5703125" style="156" customWidth="1"/>
    <col min="261" max="261" width="14.7109375" style="156" customWidth="1"/>
    <col min="262" max="511" width="8.140625" style="156"/>
    <col min="512" max="512" width="8.7109375" style="156" customWidth="1"/>
    <col min="513" max="513" width="31.5703125" style="156" customWidth="1"/>
    <col min="514" max="514" width="13.85546875" style="156" customWidth="1"/>
    <col min="515" max="515" width="19.140625" style="156" customWidth="1"/>
    <col min="516" max="516" width="17.5703125" style="156" customWidth="1"/>
    <col min="517" max="517" width="14.7109375" style="156" customWidth="1"/>
    <col min="518" max="767" width="8.140625" style="156"/>
    <col min="768" max="768" width="8.7109375" style="156" customWidth="1"/>
    <col min="769" max="769" width="31.5703125" style="156" customWidth="1"/>
    <col min="770" max="770" width="13.85546875" style="156" customWidth="1"/>
    <col min="771" max="771" width="19.140625" style="156" customWidth="1"/>
    <col min="772" max="772" width="17.5703125" style="156" customWidth="1"/>
    <col min="773" max="773" width="14.7109375" style="156" customWidth="1"/>
    <col min="774" max="1023" width="8.140625" style="156"/>
    <col min="1024" max="1024" width="8.7109375" style="156" customWidth="1"/>
    <col min="1025" max="1025" width="31.5703125" style="156" customWidth="1"/>
    <col min="1026" max="1026" width="13.85546875" style="156" customWidth="1"/>
    <col min="1027" max="1027" width="19.140625" style="156" customWidth="1"/>
    <col min="1028" max="1028" width="17.5703125" style="156" customWidth="1"/>
    <col min="1029" max="1029" width="14.7109375" style="156" customWidth="1"/>
    <col min="1030" max="1279" width="8.140625" style="156"/>
    <col min="1280" max="1280" width="8.7109375" style="156" customWidth="1"/>
    <col min="1281" max="1281" width="31.5703125" style="156" customWidth="1"/>
    <col min="1282" max="1282" width="13.85546875" style="156" customWidth="1"/>
    <col min="1283" max="1283" width="19.140625" style="156" customWidth="1"/>
    <col min="1284" max="1284" width="17.5703125" style="156" customWidth="1"/>
    <col min="1285" max="1285" width="14.7109375" style="156" customWidth="1"/>
    <col min="1286" max="1535" width="8.140625" style="156"/>
    <col min="1536" max="1536" width="8.7109375" style="156" customWidth="1"/>
    <col min="1537" max="1537" width="31.5703125" style="156" customWidth="1"/>
    <col min="1538" max="1538" width="13.85546875" style="156" customWidth="1"/>
    <col min="1539" max="1539" width="19.140625" style="156" customWidth="1"/>
    <col min="1540" max="1540" width="17.5703125" style="156" customWidth="1"/>
    <col min="1541" max="1541" width="14.7109375" style="156" customWidth="1"/>
    <col min="1542" max="1791" width="8.140625" style="156"/>
    <col min="1792" max="1792" width="8.7109375" style="156" customWidth="1"/>
    <col min="1793" max="1793" width="31.5703125" style="156" customWidth="1"/>
    <col min="1794" max="1794" width="13.85546875" style="156" customWidth="1"/>
    <col min="1795" max="1795" width="19.140625" style="156" customWidth="1"/>
    <col min="1796" max="1796" width="17.5703125" style="156" customWidth="1"/>
    <col min="1797" max="1797" width="14.7109375" style="156" customWidth="1"/>
    <col min="1798" max="2047" width="8.140625" style="156"/>
    <col min="2048" max="2048" width="8.7109375" style="156" customWidth="1"/>
    <col min="2049" max="2049" width="31.5703125" style="156" customWidth="1"/>
    <col min="2050" max="2050" width="13.85546875" style="156" customWidth="1"/>
    <col min="2051" max="2051" width="19.140625" style="156" customWidth="1"/>
    <col min="2052" max="2052" width="17.5703125" style="156" customWidth="1"/>
    <col min="2053" max="2053" width="14.7109375" style="156" customWidth="1"/>
    <col min="2054" max="2303" width="8.140625" style="156"/>
    <col min="2304" max="2304" width="8.7109375" style="156" customWidth="1"/>
    <col min="2305" max="2305" width="31.5703125" style="156" customWidth="1"/>
    <col min="2306" max="2306" width="13.85546875" style="156" customWidth="1"/>
    <col min="2307" max="2307" width="19.140625" style="156" customWidth="1"/>
    <col min="2308" max="2308" width="17.5703125" style="156" customWidth="1"/>
    <col min="2309" max="2309" width="14.7109375" style="156" customWidth="1"/>
    <col min="2310" max="2559" width="8.140625" style="156"/>
    <col min="2560" max="2560" width="8.7109375" style="156" customWidth="1"/>
    <col min="2561" max="2561" width="31.5703125" style="156" customWidth="1"/>
    <col min="2562" max="2562" width="13.85546875" style="156" customWidth="1"/>
    <col min="2563" max="2563" width="19.140625" style="156" customWidth="1"/>
    <col min="2564" max="2564" width="17.5703125" style="156" customWidth="1"/>
    <col min="2565" max="2565" width="14.7109375" style="156" customWidth="1"/>
    <col min="2566" max="2815" width="8.140625" style="156"/>
    <col min="2816" max="2816" width="8.7109375" style="156" customWidth="1"/>
    <col min="2817" max="2817" width="31.5703125" style="156" customWidth="1"/>
    <col min="2818" max="2818" width="13.85546875" style="156" customWidth="1"/>
    <col min="2819" max="2819" width="19.140625" style="156" customWidth="1"/>
    <col min="2820" max="2820" width="17.5703125" style="156" customWidth="1"/>
    <col min="2821" max="2821" width="14.7109375" style="156" customWidth="1"/>
    <col min="2822" max="3071" width="8.140625" style="156"/>
    <col min="3072" max="3072" width="8.7109375" style="156" customWidth="1"/>
    <col min="3073" max="3073" width="31.5703125" style="156" customWidth="1"/>
    <col min="3074" max="3074" width="13.85546875" style="156" customWidth="1"/>
    <col min="3075" max="3075" width="19.140625" style="156" customWidth="1"/>
    <col min="3076" max="3076" width="17.5703125" style="156" customWidth="1"/>
    <col min="3077" max="3077" width="14.7109375" style="156" customWidth="1"/>
    <col min="3078" max="3327" width="8.140625" style="156"/>
    <col min="3328" max="3328" width="8.7109375" style="156" customWidth="1"/>
    <col min="3329" max="3329" width="31.5703125" style="156" customWidth="1"/>
    <col min="3330" max="3330" width="13.85546875" style="156" customWidth="1"/>
    <col min="3331" max="3331" width="19.140625" style="156" customWidth="1"/>
    <col min="3332" max="3332" width="17.5703125" style="156" customWidth="1"/>
    <col min="3333" max="3333" width="14.7109375" style="156" customWidth="1"/>
    <col min="3334" max="3583" width="8.140625" style="156"/>
    <col min="3584" max="3584" width="8.7109375" style="156" customWidth="1"/>
    <col min="3585" max="3585" width="31.5703125" style="156" customWidth="1"/>
    <col min="3586" max="3586" width="13.85546875" style="156" customWidth="1"/>
    <col min="3587" max="3587" width="19.140625" style="156" customWidth="1"/>
    <col min="3588" max="3588" width="17.5703125" style="156" customWidth="1"/>
    <col min="3589" max="3589" width="14.7109375" style="156" customWidth="1"/>
    <col min="3590" max="3839" width="8.140625" style="156"/>
    <col min="3840" max="3840" width="8.7109375" style="156" customWidth="1"/>
    <col min="3841" max="3841" width="31.5703125" style="156" customWidth="1"/>
    <col min="3842" max="3842" width="13.85546875" style="156" customWidth="1"/>
    <col min="3843" max="3843" width="19.140625" style="156" customWidth="1"/>
    <col min="3844" max="3844" width="17.5703125" style="156" customWidth="1"/>
    <col min="3845" max="3845" width="14.7109375" style="156" customWidth="1"/>
    <col min="3846" max="4095" width="8.140625" style="156"/>
    <col min="4096" max="4096" width="8.7109375" style="156" customWidth="1"/>
    <col min="4097" max="4097" width="31.5703125" style="156" customWidth="1"/>
    <col min="4098" max="4098" width="13.85546875" style="156" customWidth="1"/>
    <col min="4099" max="4099" width="19.140625" style="156" customWidth="1"/>
    <col min="4100" max="4100" width="17.5703125" style="156" customWidth="1"/>
    <col min="4101" max="4101" width="14.7109375" style="156" customWidth="1"/>
    <col min="4102" max="4351" width="8.140625" style="156"/>
    <col min="4352" max="4352" width="8.7109375" style="156" customWidth="1"/>
    <col min="4353" max="4353" width="31.5703125" style="156" customWidth="1"/>
    <col min="4354" max="4354" width="13.85546875" style="156" customWidth="1"/>
    <col min="4355" max="4355" width="19.140625" style="156" customWidth="1"/>
    <col min="4356" max="4356" width="17.5703125" style="156" customWidth="1"/>
    <col min="4357" max="4357" width="14.7109375" style="156" customWidth="1"/>
    <col min="4358" max="4607" width="8.140625" style="156"/>
    <col min="4608" max="4608" width="8.7109375" style="156" customWidth="1"/>
    <col min="4609" max="4609" width="31.5703125" style="156" customWidth="1"/>
    <col min="4610" max="4610" width="13.85546875" style="156" customWidth="1"/>
    <col min="4611" max="4611" width="19.140625" style="156" customWidth="1"/>
    <col min="4612" max="4612" width="17.5703125" style="156" customWidth="1"/>
    <col min="4613" max="4613" width="14.7109375" style="156" customWidth="1"/>
    <col min="4614" max="4863" width="8.140625" style="156"/>
    <col min="4864" max="4864" width="8.7109375" style="156" customWidth="1"/>
    <col min="4865" max="4865" width="31.5703125" style="156" customWidth="1"/>
    <col min="4866" max="4866" width="13.85546875" style="156" customWidth="1"/>
    <col min="4867" max="4867" width="19.140625" style="156" customWidth="1"/>
    <col min="4868" max="4868" width="17.5703125" style="156" customWidth="1"/>
    <col min="4869" max="4869" width="14.7109375" style="156" customWidth="1"/>
    <col min="4870" max="5119" width="8.140625" style="156"/>
    <col min="5120" max="5120" width="8.7109375" style="156" customWidth="1"/>
    <col min="5121" max="5121" width="31.5703125" style="156" customWidth="1"/>
    <col min="5122" max="5122" width="13.85546875" style="156" customWidth="1"/>
    <col min="5123" max="5123" width="19.140625" style="156" customWidth="1"/>
    <col min="5124" max="5124" width="17.5703125" style="156" customWidth="1"/>
    <col min="5125" max="5125" width="14.7109375" style="156" customWidth="1"/>
    <col min="5126" max="5375" width="8.140625" style="156"/>
    <col min="5376" max="5376" width="8.7109375" style="156" customWidth="1"/>
    <col min="5377" max="5377" width="31.5703125" style="156" customWidth="1"/>
    <col min="5378" max="5378" width="13.85546875" style="156" customWidth="1"/>
    <col min="5379" max="5379" width="19.140625" style="156" customWidth="1"/>
    <col min="5380" max="5380" width="17.5703125" style="156" customWidth="1"/>
    <col min="5381" max="5381" width="14.7109375" style="156" customWidth="1"/>
    <col min="5382" max="5631" width="8.140625" style="156"/>
    <col min="5632" max="5632" width="8.7109375" style="156" customWidth="1"/>
    <col min="5633" max="5633" width="31.5703125" style="156" customWidth="1"/>
    <col min="5634" max="5634" width="13.85546875" style="156" customWidth="1"/>
    <col min="5635" max="5635" width="19.140625" style="156" customWidth="1"/>
    <col min="5636" max="5636" width="17.5703125" style="156" customWidth="1"/>
    <col min="5637" max="5637" width="14.7109375" style="156" customWidth="1"/>
    <col min="5638" max="5887" width="8.140625" style="156"/>
    <col min="5888" max="5888" width="8.7109375" style="156" customWidth="1"/>
    <col min="5889" max="5889" width="31.5703125" style="156" customWidth="1"/>
    <col min="5890" max="5890" width="13.85546875" style="156" customWidth="1"/>
    <col min="5891" max="5891" width="19.140625" style="156" customWidth="1"/>
    <col min="5892" max="5892" width="17.5703125" style="156" customWidth="1"/>
    <col min="5893" max="5893" width="14.7109375" style="156" customWidth="1"/>
    <col min="5894" max="6143" width="8.140625" style="156"/>
    <col min="6144" max="6144" width="8.7109375" style="156" customWidth="1"/>
    <col min="6145" max="6145" width="31.5703125" style="156" customWidth="1"/>
    <col min="6146" max="6146" width="13.85546875" style="156" customWidth="1"/>
    <col min="6147" max="6147" width="19.140625" style="156" customWidth="1"/>
    <col min="6148" max="6148" width="17.5703125" style="156" customWidth="1"/>
    <col min="6149" max="6149" width="14.7109375" style="156" customWidth="1"/>
    <col min="6150" max="6399" width="8.140625" style="156"/>
    <col min="6400" max="6400" width="8.7109375" style="156" customWidth="1"/>
    <col min="6401" max="6401" width="31.5703125" style="156" customWidth="1"/>
    <col min="6402" max="6402" width="13.85546875" style="156" customWidth="1"/>
    <col min="6403" max="6403" width="19.140625" style="156" customWidth="1"/>
    <col min="6404" max="6404" width="17.5703125" style="156" customWidth="1"/>
    <col min="6405" max="6405" width="14.7109375" style="156" customWidth="1"/>
    <col min="6406" max="6655" width="8.140625" style="156"/>
    <col min="6656" max="6656" width="8.7109375" style="156" customWidth="1"/>
    <col min="6657" max="6657" width="31.5703125" style="156" customWidth="1"/>
    <col min="6658" max="6658" width="13.85546875" style="156" customWidth="1"/>
    <col min="6659" max="6659" width="19.140625" style="156" customWidth="1"/>
    <col min="6660" max="6660" width="17.5703125" style="156" customWidth="1"/>
    <col min="6661" max="6661" width="14.7109375" style="156" customWidth="1"/>
    <col min="6662" max="6911" width="8.140625" style="156"/>
    <col min="6912" max="6912" width="8.7109375" style="156" customWidth="1"/>
    <col min="6913" max="6913" width="31.5703125" style="156" customWidth="1"/>
    <col min="6914" max="6914" width="13.85546875" style="156" customWidth="1"/>
    <col min="6915" max="6915" width="19.140625" style="156" customWidth="1"/>
    <col min="6916" max="6916" width="17.5703125" style="156" customWidth="1"/>
    <col min="6917" max="6917" width="14.7109375" style="156" customWidth="1"/>
    <col min="6918" max="7167" width="8.140625" style="156"/>
    <col min="7168" max="7168" width="8.7109375" style="156" customWidth="1"/>
    <col min="7169" max="7169" width="31.5703125" style="156" customWidth="1"/>
    <col min="7170" max="7170" width="13.85546875" style="156" customWidth="1"/>
    <col min="7171" max="7171" width="19.140625" style="156" customWidth="1"/>
    <col min="7172" max="7172" width="17.5703125" style="156" customWidth="1"/>
    <col min="7173" max="7173" width="14.7109375" style="156" customWidth="1"/>
    <col min="7174" max="7423" width="8.140625" style="156"/>
    <col min="7424" max="7424" width="8.7109375" style="156" customWidth="1"/>
    <col min="7425" max="7425" width="31.5703125" style="156" customWidth="1"/>
    <col min="7426" max="7426" width="13.85546875" style="156" customWidth="1"/>
    <col min="7427" max="7427" width="19.140625" style="156" customWidth="1"/>
    <col min="7428" max="7428" width="17.5703125" style="156" customWidth="1"/>
    <col min="7429" max="7429" width="14.7109375" style="156" customWidth="1"/>
    <col min="7430" max="7679" width="8.140625" style="156"/>
    <col min="7680" max="7680" width="8.7109375" style="156" customWidth="1"/>
    <col min="7681" max="7681" width="31.5703125" style="156" customWidth="1"/>
    <col min="7682" max="7682" width="13.85546875" style="156" customWidth="1"/>
    <col min="7683" max="7683" width="19.140625" style="156" customWidth="1"/>
    <col min="7684" max="7684" width="17.5703125" style="156" customWidth="1"/>
    <col min="7685" max="7685" width="14.7109375" style="156" customWidth="1"/>
    <col min="7686" max="7935" width="8.140625" style="156"/>
    <col min="7936" max="7936" width="8.7109375" style="156" customWidth="1"/>
    <col min="7937" max="7937" width="31.5703125" style="156" customWidth="1"/>
    <col min="7938" max="7938" width="13.85546875" style="156" customWidth="1"/>
    <col min="7939" max="7939" width="19.140625" style="156" customWidth="1"/>
    <col min="7940" max="7940" width="17.5703125" style="156" customWidth="1"/>
    <col min="7941" max="7941" width="14.7109375" style="156" customWidth="1"/>
    <col min="7942" max="8191" width="8.140625" style="156"/>
    <col min="8192" max="8192" width="8.7109375" style="156" customWidth="1"/>
    <col min="8193" max="8193" width="31.5703125" style="156" customWidth="1"/>
    <col min="8194" max="8194" width="13.85546875" style="156" customWidth="1"/>
    <col min="8195" max="8195" width="19.140625" style="156" customWidth="1"/>
    <col min="8196" max="8196" width="17.5703125" style="156" customWidth="1"/>
    <col min="8197" max="8197" width="14.7109375" style="156" customWidth="1"/>
    <col min="8198" max="8447" width="8.140625" style="156"/>
    <col min="8448" max="8448" width="8.7109375" style="156" customWidth="1"/>
    <col min="8449" max="8449" width="31.5703125" style="156" customWidth="1"/>
    <col min="8450" max="8450" width="13.85546875" style="156" customWidth="1"/>
    <col min="8451" max="8451" width="19.140625" style="156" customWidth="1"/>
    <col min="8452" max="8452" width="17.5703125" style="156" customWidth="1"/>
    <col min="8453" max="8453" width="14.7109375" style="156" customWidth="1"/>
    <col min="8454" max="8703" width="8.140625" style="156"/>
    <col min="8704" max="8704" width="8.7109375" style="156" customWidth="1"/>
    <col min="8705" max="8705" width="31.5703125" style="156" customWidth="1"/>
    <col min="8706" max="8706" width="13.85546875" style="156" customWidth="1"/>
    <col min="8707" max="8707" width="19.140625" style="156" customWidth="1"/>
    <col min="8708" max="8708" width="17.5703125" style="156" customWidth="1"/>
    <col min="8709" max="8709" width="14.7109375" style="156" customWidth="1"/>
    <col min="8710" max="8959" width="8.140625" style="156"/>
    <col min="8960" max="8960" width="8.7109375" style="156" customWidth="1"/>
    <col min="8961" max="8961" width="31.5703125" style="156" customWidth="1"/>
    <col min="8962" max="8962" width="13.85546875" style="156" customWidth="1"/>
    <col min="8963" max="8963" width="19.140625" style="156" customWidth="1"/>
    <col min="8964" max="8964" width="17.5703125" style="156" customWidth="1"/>
    <col min="8965" max="8965" width="14.7109375" style="156" customWidth="1"/>
    <col min="8966" max="9215" width="8.140625" style="156"/>
    <col min="9216" max="9216" width="8.7109375" style="156" customWidth="1"/>
    <col min="9217" max="9217" width="31.5703125" style="156" customWidth="1"/>
    <col min="9218" max="9218" width="13.85546875" style="156" customWidth="1"/>
    <col min="9219" max="9219" width="19.140625" style="156" customWidth="1"/>
    <col min="9220" max="9220" width="17.5703125" style="156" customWidth="1"/>
    <col min="9221" max="9221" width="14.7109375" style="156" customWidth="1"/>
    <col min="9222" max="9471" width="8.140625" style="156"/>
    <col min="9472" max="9472" width="8.7109375" style="156" customWidth="1"/>
    <col min="9473" max="9473" width="31.5703125" style="156" customWidth="1"/>
    <col min="9474" max="9474" width="13.85546875" style="156" customWidth="1"/>
    <col min="9475" max="9475" width="19.140625" style="156" customWidth="1"/>
    <col min="9476" max="9476" width="17.5703125" style="156" customWidth="1"/>
    <col min="9477" max="9477" width="14.7109375" style="156" customWidth="1"/>
    <col min="9478" max="9727" width="8.140625" style="156"/>
    <col min="9728" max="9728" width="8.7109375" style="156" customWidth="1"/>
    <col min="9729" max="9729" width="31.5703125" style="156" customWidth="1"/>
    <col min="9730" max="9730" width="13.85546875" style="156" customWidth="1"/>
    <col min="9731" max="9731" width="19.140625" style="156" customWidth="1"/>
    <col min="9732" max="9732" width="17.5703125" style="156" customWidth="1"/>
    <col min="9733" max="9733" width="14.7109375" style="156" customWidth="1"/>
    <col min="9734" max="9983" width="8.140625" style="156"/>
    <col min="9984" max="9984" width="8.7109375" style="156" customWidth="1"/>
    <col min="9985" max="9985" width="31.5703125" style="156" customWidth="1"/>
    <col min="9986" max="9986" width="13.85546875" style="156" customWidth="1"/>
    <col min="9987" max="9987" width="19.140625" style="156" customWidth="1"/>
    <col min="9988" max="9988" width="17.5703125" style="156" customWidth="1"/>
    <col min="9989" max="9989" width="14.7109375" style="156" customWidth="1"/>
    <col min="9990" max="10239" width="8.140625" style="156"/>
    <col min="10240" max="10240" width="8.7109375" style="156" customWidth="1"/>
    <col min="10241" max="10241" width="31.5703125" style="156" customWidth="1"/>
    <col min="10242" max="10242" width="13.85546875" style="156" customWidth="1"/>
    <col min="10243" max="10243" width="19.140625" style="156" customWidth="1"/>
    <col min="10244" max="10244" width="17.5703125" style="156" customWidth="1"/>
    <col min="10245" max="10245" width="14.7109375" style="156" customWidth="1"/>
    <col min="10246" max="10495" width="8.140625" style="156"/>
    <col min="10496" max="10496" width="8.7109375" style="156" customWidth="1"/>
    <col min="10497" max="10497" width="31.5703125" style="156" customWidth="1"/>
    <col min="10498" max="10498" width="13.85546875" style="156" customWidth="1"/>
    <col min="10499" max="10499" width="19.140625" style="156" customWidth="1"/>
    <col min="10500" max="10500" width="17.5703125" style="156" customWidth="1"/>
    <col min="10501" max="10501" width="14.7109375" style="156" customWidth="1"/>
    <col min="10502" max="10751" width="8.140625" style="156"/>
    <col min="10752" max="10752" width="8.7109375" style="156" customWidth="1"/>
    <col min="10753" max="10753" width="31.5703125" style="156" customWidth="1"/>
    <col min="10754" max="10754" width="13.85546875" style="156" customWidth="1"/>
    <col min="10755" max="10755" width="19.140625" style="156" customWidth="1"/>
    <col min="10756" max="10756" width="17.5703125" style="156" customWidth="1"/>
    <col min="10757" max="10757" width="14.7109375" style="156" customWidth="1"/>
    <col min="10758" max="11007" width="8.140625" style="156"/>
    <col min="11008" max="11008" width="8.7109375" style="156" customWidth="1"/>
    <col min="11009" max="11009" width="31.5703125" style="156" customWidth="1"/>
    <col min="11010" max="11010" width="13.85546875" style="156" customWidth="1"/>
    <col min="11011" max="11011" width="19.140625" style="156" customWidth="1"/>
    <col min="11012" max="11012" width="17.5703125" style="156" customWidth="1"/>
    <col min="11013" max="11013" width="14.7109375" style="156" customWidth="1"/>
    <col min="11014" max="11263" width="8.140625" style="156"/>
    <col min="11264" max="11264" width="8.7109375" style="156" customWidth="1"/>
    <col min="11265" max="11265" width="31.5703125" style="156" customWidth="1"/>
    <col min="11266" max="11266" width="13.85546875" style="156" customWidth="1"/>
    <col min="11267" max="11267" width="19.140625" style="156" customWidth="1"/>
    <col min="11268" max="11268" width="17.5703125" style="156" customWidth="1"/>
    <col min="11269" max="11269" width="14.7109375" style="156" customWidth="1"/>
    <col min="11270" max="11519" width="8.140625" style="156"/>
    <col min="11520" max="11520" width="8.7109375" style="156" customWidth="1"/>
    <col min="11521" max="11521" width="31.5703125" style="156" customWidth="1"/>
    <col min="11522" max="11522" width="13.85546875" style="156" customWidth="1"/>
    <col min="11523" max="11523" width="19.140625" style="156" customWidth="1"/>
    <col min="11524" max="11524" width="17.5703125" style="156" customWidth="1"/>
    <col min="11525" max="11525" width="14.7109375" style="156" customWidth="1"/>
    <col min="11526" max="11775" width="8.140625" style="156"/>
    <col min="11776" max="11776" width="8.7109375" style="156" customWidth="1"/>
    <col min="11777" max="11777" width="31.5703125" style="156" customWidth="1"/>
    <col min="11778" max="11778" width="13.85546875" style="156" customWidth="1"/>
    <col min="11779" max="11779" width="19.140625" style="156" customWidth="1"/>
    <col min="11780" max="11780" width="17.5703125" style="156" customWidth="1"/>
    <col min="11781" max="11781" width="14.7109375" style="156" customWidth="1"/>
    <col min="11782" max="12031" width="8.140625" style="156"/>
    <col min="12032" max="12032" width="8.7109375" style="156" customWidth="1"/>
    <col min="12033" max="12033" width="31.5703125" style="156" customWidth="1"/>
    <col min="12034" max="12034" width="13.85546875" style="156" customWidth="1"/>
    <col min="12035" max="12035" width="19.140625" style="156" customWidth="1"/>
    <col min="12036" max="12036" width="17.5703125" style="156" customWidth="1"/>
    <col min="12037" max="12037" width="14.7109375" style="156" customWidth="1"/>
    <col min="12038" max="12287" width="8.140625" style="156"/>
    <col min="12288" max="12288" width="8.7109375" style="156" customWidth="1"/>
    <col min="12289" max="12289" width="31.5703125" style="156" customWidth="1"/>
    <col min="12290" max="12290" width="13.85546875" style="156" customWidth="1"/>
    <col min="12291" max="12291" width="19.140625" style="156" customWidth="1"/>
    <col min="12292" max="12292" width="17.5703125" style="156" customWidth="1"/>
    <col min="12293" max="12293" width="14.7109375" style="156" customWidth="1"/>
    <col min="12294" max="12543" width="8.140625" style="156"/>
    <col min="12544" max="12544" width="8.7109375" style="156" customWidth="1"/>
    <col min="12545" max="12545" width="31.5703125" style="156" customWidth="1"/>
    <col min="12546" max="12546" width="13.85546875" style="156" customWidth="1"/>
    <col min="12547" max="12547" width="19.140625" style="156" customWidth="1"/>
    <col min="12548" max="12548" width="17.5703125" style="156" customWidth="1"/>
    <col min="12549" max="12549" width="14.7109375" style="156" customWidth="1"/>
    <col min="12550" max="12799" width="8.140625" style="156"/>
    <col min="12800" max="12800" width="8.7109375" style="156" customWidth="1"/>
    <col min="12801" max="12801" width="31.5703125" style="156" customWidth="1"/>
    <col min="12802" max="12802" width="13.85546875" style="156" customWidth="1"/>
    <col min="12803" max="12803" width="19.140625" style="156" customWidth="1"/>
    <col min="12804" max="12804" width="17.5703125" style="156" customWidth="1"/>
    <col min="12805" max="12805" width="14.7109375" style="156" customWidth="1"/>
    <col min="12806" max="13055" width="8.140625" style="156"/>
    <col min="13056" max="13056" width="8.7109375" style="156" customWidth="1"/>
    <col min="13057" max="13057" width="31.5703125" style="156" customWidth="1"/>
    <col min="13058" max="13058" width="13.85546875" style="156" customWidth="1"/>
    <col min="13059" max="13059" width="19.140625" style="156" customWidth="1"/>
    <col min="13060" max="13060" width="17.5703125" style="156" customWidth="1"/>
    <col min="13061" max="13061" width="14.7109375" style="156" customWidth="1"/>
    <col min="13062" max="13311" width="8.140625" style="156"/>
    <col min="13312" max="13312" width="8.7109375" style="156" customWidth="1"/>
    <col min="13313" max="13313" width="31.5703125" style="156" customWidth="1"/>
    <col min="13314" max="13314" width="13.85546875" style="156" customWidth="1"/>
    <col min="13315" max="13315" width="19.140625" style="156" customWidth="1"/>
    <col min="13316" max="13316" width="17.5703125" style="156" customWidth="1"/>
    <col min="13317" max="13317" width="14.7109375" style="156" customWidth="1"/>
    <col min="13318" max="13567" width="8.140625" style="156"/>
    <col min="13568" max="13568" width="8.7109375" style="156" customWidth="1"/>
    <col min="13569" max="13569" width="31.5703125" style="156" customWidth="1"/>
    <col min="13570" max="13570" width="13.85546875" style="156" customWidth="1"/>
    <col min="13571" max="13571" width="19.140625" style="156" customWidth="1"/>
    <col min="13572" max="13572" width="17.5703125" style="156" customWidth="1"/>
    <col min="13573" max="13573" width="14.7109375" style="156" customWidth="1"/>
    <col min="13574" max="13823" width="8.140625" style="156"/>
    <col min="13824" max="13824" width="8.7109375" style="156" customWidth="1"/>
    <col min="13825" max="13825" width="31.5703125" style="156" customWidth="1"/>
    <col min="13826" max="13826" width="13.85546875" style="156" customWidth="1"/>
    <col min="13827" max="13827" width="19.140625" style="156" customWidth="1"/>
    <col min="13828" max="13828" width="17.5703125" style="156" customWidth="1"/>
    <col min="13829" max="13829" width="14.7109375" style="156" customWidth="1"/>
    <col min="13830" max="14079" width="8.140625" style="156"/>
    <col min="14080" max="14080" width="8.7109375" style="156" customWidth="1"/>
    <col min="14081" max="14081" width="31.5703125" style="156" customWidth="1"/>
    <col min="14082" max="14082" width="13.85546875" style="156" customWidth="1"/>
    <col min="14083" max="14083" width="19.140625" style="156" customWidth="1"/>
    <col min="14084" max="14084" width="17.5703125" style="156" customWidth="1"/>
    <col min="14085" max="14085" width="14.7109375" style="156" customWidth="1"/>
    <col min="14086" max="14335" width="8.140625" style="156"/>
    <col min="14336" max="14336" width="8.7109375" style="156" customWidth="1"/>
    <col min="14337" max="14337" width="31.5703125" style="156" customWidth="1"/>
    <col min="14338" max="14338" width="13.85546875" style="156" customWidth="1"/>
    <col min="14339" max="14339" width="19.140625" style="156" customWidth="1"/>
    <col min="14340" max="14340" width="17.5703125" style="156" customWidth="1"/>
    <col min="14341" max="14341" width="14.7109375" style="156" customWidth="1"/>
    <col min="14342" max="14591" width="8.140625" style="156"/>
    <col min="14592" max="14592" width="8.7109375" style="156" customWidth="1"/>
    <col min="14593" max="14593" width="31.5703125" style="156" customWidth="1"/>
    <col min="14594" max="14594" width="13.85546875" style="156" customWidth="1"/>
    <col min="14595" max="14595" width="19.140625" style="156" customWidth="1"/>
    <col min="14596" max="14596" width="17.5703125" style="156" customWidth="1"/>
    <col min="14597" max="14597" width="14.7109375" style="156" customWidth="1"/>
    <col min="14598" max="14847" width="8.140625" style="156"/>
    <col min="14848" max="14848" width="8.7109375" style="156" customWidth="1"/>
    <col min="14849" max="14849" width="31.5703125" style="156" customWidth="1"/>
    <col min="14850" max="14850" width="13.85546875" style="156" customWidth="1"/>
    <col min="14851" max="14851" width="19.140625" style="156" customWidth="1"/>
    <col min="14852" max="14852" width="17.5703125" style="156" customWidth="1"/>
    <col min="14853" max="14853" width="14.7109375" style="156" customWidth="1"/>
    <col min="14854" max="15103" width="8.140625" style="156"/>
    <col min="15104" max="15104" width="8.7109375" style="156" customWidth="1"/>
    <col min="15105" max="15105" width="31.5703125" style="156" customWidth="1"/>
    <col min="15106" max="15106" width="13.85546875" style="156" customWidth="1"/>
    <col min="15107" max="15107" width="19.140625" style="156" customWidth="1"/>
    <col min="15108" max="15108" width="17.5703125" style="156" customWidth="1"/>
    <col min="15109" max="15109" width="14.7109375" style="156" customWidth="1"/>
    <col min="15110" max="15359" width="8.140625" style="156"/>
    <col min="15360" max="15360" width="8.7109375" style="156" customWidth="1"/>
    <col min="15361" max="15361" width="31.5703125" style="156" customWidth="1"/>
    <col min="15362" max="15362" width="13.85546875" style="156" customWidth="1"/>
    <col min="15363" max="15363" width="19.140625" style="156" customWidth="1"/>
    <col min="15364" max="15364" width="17.5703125" style="156" customWidth="1"/>
    <col min="15365" max="15365" width="14.7109375" style="156" customWidth="1"/>
    <col min="15366" max="15615" width="8.140625" style="156"/>
    <col min="15616" max="15616" width="8.7109375" style="156" customWidth="1"/>
    <col min="15617" max="15617" width="31.5703125" style="156" customWidth="1"/>
    <col min="15618" max="15618" width="13.85546875" style="156" customWidth="1"/>
    <col min="15619" max="15619" width="19.140625" style="156" customWidth="1"/>
    <col min="15620" max="15620" width="17.5703125" style="156" customWidth="1"/>
    <col min="15621" max="15621" width="14.7109375" style="156" customWidth="1"/>
    <col min="15622" max="15871" width="8.140625" style="156"/>
    <col min="15872" max="15872" width="8.7109375" style="156" customWidth="1"/>
    <col min="15873" max="15873" width="31.5703125" style="156" customWidth="1"/>
    <col min="15874" max="15874" width="13.85546875" style="156" customWidth="1"/>
    <col min="15875" max="15875" width="19.140625" style="156" customWidth="1"/>
    <col min="15876" max="15876" width="17.5703125" style="156" customWidth="1"/>
    <col min="15877" max="15877" width="14.7109375" style="156" customWidth="1"/>
    <col min="15878" max="16127" width="8.140625" style="156"/>
    <col min="16128" max="16128" width="8.7109375" style="156" customWidth="1"/>
    <col min="16129" max="16129" width="31.5703125" style="156" customWidth="1"/>
    <col min="16130" max="16130" width="13.85546875" style="156" customWidth="1"/>
    <col min="16131" max="16131" width="19.140625" style="156" customWidth="1"/>
    <col min="16132" max="16132" width="17.5703125" style="156" customWidth="1"/>
    <col min="16133" max="16133" width="14.7109375" style="156" customWidth="1"/>
    <col min="16134" max="16384" width="8.140625" style="156"/>
  </cols>
  <sheetData>
    <row r="1" spans="1:5" ht="23.25" hidden="1" customHeight="1" x14ac:dyDescent="0.25">
      <c r="A1" s="218"/>
      <c r="B1" s="218"/>
      <c r="C1" s="218"/>
      <c r="D1" s="218"/>
      <c r="E1" s="218"/>
    </row>
    <row r="2" spans="1:5" hidden="1" x14ac:dyDescent="0.25">
      <c r="A2" s="218" t="s">
        <v>253</v>
      </c>
      <c r="B2" s="218"/>
      <c r="C2" s="218"/>
      <c r="D2" s="218"/>
      <c r="E2" s="218"/>
    </row>
    <row r="3" spans="1:5" ht="15.75" customHeight="1" x14ac:dyDescent="0.25">
      <c r="A3" s="221" t="s">
        <v>306</v>
      </c>
      <c r="B3" s="221"/>
      <c r="C3" s="221"/>
      <c r="D3" s="221"/>
      <c r="E3" s="221"/>
    </row>
    <row r="4" spans="1:5" x14ac:dyDescent="0.25">
      <c r="A4" s="220" t="s">
        <v>254</v>
      </c>
      <c r="B4" s="220"/>
      <c r="C4" s="220"/>
      <c r="D4" s="220"/>
      <c r="E4" s="220"/>
    </row>
    <row r="5" spans="1:5" x14ac:dyDescent="0.25">
      <c r="A5" s="220" t="s">
        <v>255</v>
      </c>
      <c r="B5" s="220"/>
      <c r="C5" s="220"/>
      <c r="D5" s="220"/>
      <c r="E5" s="220"/>
    </row>
    <row r="6" spans="1:5" ht="26.25" customHeight="1" x14ac:dyDescent="0.25">
      <c r="A6" s="218" t="s">
        <v>256</v>
      </c>
      <c r="B6" s="218"/>
      <c r="C6" s="218"/>
      <c r="D6" s="218"/>
      <c r="E6" s="156" t="s">
        <v>397</v>
      </c>
    </row>
    <row r="7" spans="1:5" x14ac:dyDescent="0.25">
      <c r="A7" s="218"/>
      <c r="B7" s="218"/>
      <c r="C7" s="218"/>
      <c r="D7" s="218"/>
      <c r="E7" s="218"/>
    </row>
    <row r="8" spans="1:5" ht="28.5" customHeight="1" x14ac:dyDescent="0.25">
      <c r="A8" s="219" t="s">
        <v>307</v>
      </c>
      <c r="B8" s="219"/>
      <c r="C8" s="219"/>
      <c r="D8" s="219"/>
      <c r="E8" s="219"/>
    </row>
    <row r="9" spans="1:5" ht="29.25" customHeight="1" x14ac:dyDescent="0.25">
      <c r="A9" s="219" t="s">
        <v>258</v>
      </c>
      <c r="B9" s="219"/>
      <c r="C9" s="219"/>
      <c r="D9" s="219"/>
      <c r="E9" s="219"/>
    </row>
    <row r="10" spans="1:5" ht="30" customHeight="1" x14ac:dyDescent="0.25">
      <c r="A10" s="219" t="s">
        <v>259</v>
      </c>
      <c r="B10" s="219"/>
      <c r="C10" s="219"/>
      <c r="D10" s="219"/>
      <c r="E10" s="219"/>
    </row>
    <row r="11" spans="1:5" ht="30" customHeight="1" x14ac:dyDescent="0.25">
      <c r="A11" s="219" t="s">
        <v>260</v>
      </c>
      <c r="B11" s="219"/>
      <c r="C11" s="219"/>
      <c r="D11" s="219"/>
      <c r="E11" s="219"/>
    </row>
    <row r="12" spans="1:5" ht="29.25" customHeight="1" x14ac:dyDescent="0.25">
      <c r="A12" s="219" t="s">
        <v>261</v>
      </c>
      <c r="B12" s="219"/>
      <c r="C12" s="219"/>
      <c r="D12" s="219"/>
      <c r="E12" s="219"/>
    </row>
    <row r="13" spans="1:5" ht="28.5" customHeight="1" x14ac:dyDescent="0.25">
      <c r="A13" s="219" t="s">
        <v>262</v>
      </c>
      <c r="B13" s="219"/>
      <c r="C13" s="219"/>
      <c r="D13" s="219"/>
      <c r="E13" s="219"/>
    </row>
    <row r="14" spans="1:5" ht="15.75" customHeight="1" thickBot="1" x14ac:dyDescent="0.3">
      <c r="A14" s="218"/>
      <c r="B14" s="218"/>
      <c r="C14" s="218"/>
      <c r="D14" s="218"/>
      <c r="E14" s="218"/>
    </row>
    <row r="15" spans="1:5" ht="120.75" thickBot="1" x14ac:dyDescent="0.3">
      <c r="A15" s="159" t="s">
        <v>2</v>
      </c>
      <c r="B15" s="157" t="s">
        <v>264</v>
      </c>
      <c r="C15" s="157" t="s">
        <v>0</v>
      </c>
      <c r="D15" s="157" t="s">
        <v>263</v>
      </c>
      <c r="E15" s="157" t="s">
        <v>1</v>
      </c>
    </row>
    <row r="16" spans="1:5" x14ac:dyDescent="0.25">
      <c r="A16" s="225" t="s">
        <v>8</v>
      </c>
      <c r="B16" s="226"/>
      <c r="C16" s="226"/>
      <c r="D16" s="226"/>
      <c r="E16" s="160"/>
    </row>
    <row r="17" spans="1:5" ht="15" customHeight="1" x14ac:dyDescent="0.25">
      <c r="A17" s="169" t="s">
        <v>56</v>
      </c>
      <c r="B17" s="170" t="s">
        <v>22</v>
      </c>
      <c r="C17" s="171" t="s">
        <v>11</v>
      </c>
      <c r="D17" s="172">
        <v>0.14000000000000001</v>
      </c>
      <c r="E17" s="173">
        <v>4869.6499999999996</v>
      </c>
    </row>
    <row r="18" spans="1:5" ht="15" customHeight="1" x14ac:dyDescent="0.25">
      <c r="A18" s="222" t="s">
        <v>265</v>
      </c>
      <c r="B18" s="223"/>
      <c r="C18" s="223"/>
      <c r="D18" s="224"/>
      <c r="E18" s="174"/>
    </row>
    <row r="19" spans="1:5" ht="29.25" customHeight="1" x14ac:dyDescent="0.25">
      <c r="A19" s="169" t="s">
        <v>244</v>
      </c>
      <c r="B19" s="170" t="s">
        <v>23</v>
      </c>
      <c r="C19" s="171" t="s">
        <v>11</v>
      </c>
      <c r="D19" s="172">
        <f>E19</f>
        <v>1743.35</v>
      </c>
      <c r="E19" s="173">
        <v>1743.35</v>
      </c>
    </row>
    <row r="20" spans="1:5" ht="29.25" customHeight="1" x14ac:dyDescent="0.25">
      <c r="A20" s="169" t="s">
        <v>271</v>
      </c>
      <c r="B20" s="170" t="s">
        <v>23</v>
      </c>
      <c r="C20" s="171" t="s">
        <v>11</v>
      </c>
      <c r="D20" s="172">
        <f>E20</f>
        <v>5180.3500000000004</v>
      </c>
      <c r="E20" s="173">
        <v>5180.3500000000004</v>
      </c>
    </row>
    <row r="21" spans="1:5" ht="29.25" customHeight="1" x14ac:dyDescent="0.25">
      <c r="A21" s="169" t="s">
        <v>354</v>
      </c>
      <c r="B21" s="175">
        <v>1</v>
      </c>
      <c r="C21" s="171" t="s">
        <v>267</v>
      </c>
      <c r="D21" s="172">
        <f t="shared" ref="D21:D22" si="0">E21/B21</f>
        <v>774.89</v>
      </c>
      <c r="E21" s="173">
        <v>774.89</v>
      </c>
    </row>
    <row r="22" spans="1:5" ht="15" customHeight="1" x14ac:dyDescent="0.25">
      <c r="A22" s="169" t="s">
        <v>355</v>
      </c>
      <c r="B22" s="175">
        <v>1</v>
      </c>
      <c r="C22" s="171" t="s">
        <v>13</v>
      </c>
      <c r="D22" s="172">
        <f t="shared" si="0"/>
        <v>5178.91</v>
      </c>
      <c r="E22" s="173">
        <v>5178.91</v>
      </c>
    </row>
    <row r="23" spans="1:5" ht="15" customHeight="1" x14ac:dyDescent="0.25">
      <c r="A23" s="169" t="s">
        <v>269</v>
      </c>
      <c r="B23" s="170" t="s">
        <v>247</v>
      </c>
      <c r="C23" s="171" t="s">
        <v>12</v>
      </c>
      <c r="D23" s="172">
        <f>E23</f>
        <v>152144.04</v>
      </c>
      <c r="E23" s="173">
        <v>152144.04</v>
      </c>
    </row>
    <row r="24" spans="1:5" ht="15" customHeight="1" x14ac:dyDescent="0.25">
      <c r="A24" s="169" t="s">
        <v>270</v>
      </c>
      <c r="B24" s="170" t="s">
        <v>247</v>
      </c>
      <c r="C24" s="171" t="s">
        <v>12</v>
      </c>
      <c r="D24" s="172">
        <f>E24</f>
        <v>3191.88</v>
      </c>
      <c r="E24" s="173">
        <v>3191.88</v>
      </c>
    </row>
    <row r="25" spans="1:5" x14ac:dyDescent="0.25">
      <c r="A25" s="222" t="s">
        <v>272</v>
      </c>
      <c r="B25" s="223"/>
      <c r="C25" s="223"/>
      <c r="D25" s="224"/>
      <c r="E25" s="174"/>
    </row>
    <row r="26" spans="1:5" ht="15" customHeight="1" x14ac:dyDescent="0.25">
      <c r="A26" s="169" t="s">
        <v>273</v>
      </c>
      <c r="B26" s="170" t="s">
        <v>23</v>
      </c>
      <c r="C26" s="171" t="s">
        <v>11</v>
      </c>
      <c r="D26" s="172">
        <f>E26</f>
        <v>16553.47</v>
      </c>
      <c r="E26" s="173">
        <v>16553.47</v>
      </c>
    </row>
    <row r="27" spans="1:5" ht="15" customHeight="1" x14ac:dyDescent="0.25">
      <c r="A27" s="222" t="s">
        <v>103</v>
      </c>
      <c r="B27" s="223"/>
      <c r="C27" s="223"/>
      <c r="D27" s="224"/>
      <c r="E27" s="174"/>
    </row>
    <row r="28" spans="1:5" ht="15" customHeight="1" x14ac:dyDescent="0.25">
      <c r="A28" s="169" t="s">
        <v>213</v>
      </c>
      <c r="B28" s="170" t="s">
        <v>23</v>
      </c>
      <c r="C28" s="171" t="s">
        <v>11</v>
      </c>
      <c r="D28" s="172">
        <f>E28</f>
        <v>35822.92</v>
      </c>
      <c r="E28" s="173">
        <v>35822.92</v>
      </c>
    </row>
    <row r="29" spans="1:5" x14ac:dyDescent="0.25">
      <c r="A29" s="222" t="s">
        <v>275</v>
      </c>
      <c r="B29" s="223"/>
      <c r="C29" s="223"/>
      <c r="D29" s="224"/>
      <c r="E29" s="174"/>
    </row>
    <row r="30" spans="1:5" ht="15" customHeight="1" x14ac:dyDescent="0.25">
      <c r="A30" s="169" t="s">
        <v>356</v>
      </c>
      <c r="B30" s="176">
        <v>0.03</v>
      </c>
      <c r="C30" s="171" t="s">
        <v>17</v>
      </c>
      <c r="D30" s="172">
        <f t="shared" ref="D30:D42" si="1">E30/B30</f>
        <v>87784</v>
      </c>
      <c r="E30" s="173">
        <v>2633.52</v>
      </c>
    </row>
    <row r="31" spans="1:5" ht="27" customHeight="1" x14ac:dyDescent="0.25">
      <c r="A31" s="169" t="s">
        <v>357</v>
      </c>
      <c r="B31" s="177">
        <v>3.7999999999999999E-2</v>
      </c>
      <c r="C31" s="171" t="s">
        <v>15</v>
      </c>
      <c r="D31" s="172">
        <f t="shared" si="1"/>
        <v>69810.263157894733</v>
      </c>
      <c r="E31" s="173">
        <v>2652.79</v>
      </c>
    </row>
    <row r="32" spans="1:5" ht="15" customHeight="1" x14ac:dyDescent="0.25">
      <c r="A32" s="169" t="s">
        <v>358</v>
      </c>
      <c r="B32" s="175">
        <v>2</v>
      </c>
      <c r="C32" s="171" t="s">
        <v>17</v>
      </c>
      <c r="D32" s="172">
        <f t="shared" si="1"/>
        <v>1123.7850000000001</v>
      </c>
      <c r="E32" s="173">
        <v>2247.5700000000002</v>
      </c>
    </row>
    <row r="33" spans="1:5" ht="15" customHeight="1" x14ac:dyDescent="0.25">
      <c r="A33" s="169" t="s">
        <v>359</v>
      </c>
      <c r="B33" s="177">
        <v>3.7999999999999999E-2</v>
      </c>
      <c r="C33" s="171" t="s">
        <v>15</v>
      </c>
      <c r="D33" s="172">
        <f t="shared" si="1"/>
        <v>42868.947368421053</v>
      </c>
      <c r="E33" s="173">
        <v>1629.02</v>
      </c>
    </row>
    <row r="34" spans="1:5" ht="15" customHeight="1" x14ac:dyDescent="0.25">
      <c r="A34" s="169" t="s">
        <v>360</v>
      </c>
      <c r="B34" s="176">
        <v>0.01</v>
      </c>
      <c r="C34" s="171" t="s">
        <v>17</v>
      </c>
      <c r="D34" s="172">
        <f t="shared" si="1"/>
        <v>72947</v>
      </c>
      <c r="E34" s="173">
        <v>729.47</v>
      </c>
    </row>
    <row r="35" spans="1:5" ht="15" customHeight="1" x14ac:dyDescent="0.25">
      <c r="A35" s="169" t="s">
        <v>361</v>
      </c>
      <c r="B35" s="176">
        <v>0.01</v>
      </c>
      <c r="C35" s="171" t="s">
        <v>17</v>
      </c>
      <c r="D35" s="172">
        <f t="shared" si="1"/>
        <v>91379</v>
      </c>
      <c r="E35" s="173">
        <v>913.79</v>
      </c>
    </row>
    <row r="36" spans="1:5" ht="15" customHeight="1" x14ac:dyDescent="0.25">
      <c r="A36" s="169" t="s">
        <v>362</v>
      </c>
      <c r="B36" s="176">
        <v>0.03</v>
      </c>
      <c r="C36" s="171" t="s">
        <v>15</v>
      </c>
      <c r="D36" s="172">
        <f t="shared" si="1"/>
        <v>73254</v>
      </c>
      <c r="E36" s="173">
        <v>2197.62</v>
      </c>
    </row>
    <row r="37" spans="1:5" ht="30" customHeight="1" x14ac:dyDescent="0.25">
      <c r="A37" s="169" t="s">
        <v>278</v>
      </c>
      <c r="B37" s="175">
        <v>2</v>
      </c>
      <c r="C37" s="171" t="s">
        <v>279</v>
      </c>
      <c r="D37" s="172">
        <f t="shared" si="1"/>
        <v>885.26</v>
      </c>
      <c r="E37" s="173">
        <v>1770.52</v>
      </c>
    </row>
    <row r="38" spans="1:5" ht="30" customHeight="1" x14ac:dyDescent="0.25">
      <c r="A38" s="169" t="s">
        <v>363</v>
      </c>
      <c r="B38" s="175">
        <v>1</v>
      </c>
      <c r="C38" s="171" t="s">
        <v>279</v>
      </c>
      <c r="D38" s="172">
        <f t="shared" si="1"/>
        <v>1142.78</v>
      </c>
      <c r="E38" s="173">
        <v>1142.78</v>
      </c>
    </row>
    <row r="39" spans="1:5" ht="15" customHeight="1" x14ac:dyDescent="0.25">
      <c r="A39" s="169" t="s">
        <v>364</v>
      </c>
      <c r="B39" s="175">
        <v>1</v>
      </c>
      <c r="C39" s="171" t="s">
        <v>13</v>
      </c>
      <c r="D39" s="172">
        <f t="shared" si="1"/>
        <v>757.81</v>
      </c>
      <c r="E39" s="173">
        <v>757.81</v>
      </c>
    </row>
    <row r="40" spans="1:5" ht="15" customHeight="1" x14ac:dyDescent="0.25">
      <c r="A40" s="169" t="s">
        <v>365</v>
      </c>
      <c r="B40" s="175">
        <v>1</v>
      </c>
      <c r="C40" s="171" t="s">
        <v>366</v>
      </c>
      <c r="D40" s="172">
        <f t="shared" si="1"/>
        <v>316.64999999999998</v>
      </c>
      <c r="E40" s="173">
        <v>316.64999999999998</v>
      </c>
    </row>
    <row r="41" spans="1:5" ht="15" customHeight="1" x14ac:dyDescent="0.25">
      <c r="A41" s="169" t="s">
        <v>330</v>
      </c>
      <c r="B41" s="175">
        <v>6</v>
      </c>
      <c r="C41" s="171" t="s">
        <v>131</v>
      </c>
      <c r="D41" s="172">
        <f t="shared" si="1"/>
        <v>98.543333333333337</v>
      </c>
      <c r="E41" s="173">
        <v>591.26</v>
      </c>
    </row>
    <row r="42" spans="1:5" ht="15" customHeight="1" x14ac:dyDescent="0.25">
      <c r="A42" s="169" t="s">
        <v>60</v>
      </c>
      <c r="B42" s="175">
        <v>2</v>
      </c>
      <c r="C42" s="171" t="s">
        <v>14</v>
      </c>
      <c r="D42" s="172">
        <f t="shared" si="1"/>
        <v>999.46</v>
      </c>
      <c r="E42" s="173">
        <v>1998.92</v>
      </c>
    </row>
    <row r="43" spans="1:5" ht="15" customHeight="1" x14ac:dyDescent="0.25">
      <c r="A43" s="169" t="s">
        <v>111</v>
      </c>
      <c r="B43" s="175">
        <v>1</v>
      </c>
      <c r="C43" s="171" t="s">
        <v>15</v>
      </c>
      <c r="D43" s="172">
        <f>E43/B43</f>
        <v>961.8</v>
      </c>
      <c r="E43" s="173">
        <v>961.8</v>
      </c>
    </row>
    <row r="44" spans="1:5" ht="15" customHeight="1" x14ac:dyDescent="0.25">
      <c r="A44" s="169" t="s">
        <v>367</v>
      </c>
      <c r="B44" s="175">
        <v>1</v>
      </c>
      <c r="C44" s="171" t="s">
        <v>13</v>
      </c>
      <c r="D44" s="172">
        <f t="shared" ref="D44:D75" si="2">E44/B44</f>
        <v>149.54</v>
      </c>
      <c r="E44" s="173">
        <v>149.54</v>
      </c>
    </row>
    <row r="45" spans="1:5" ht="15" customHeight="1" x14ac:dyDescent="0.25">
      <c r="A45" s="169" t="s">
        <v>332</v>
      </c>
      <c r="B45" s="175">
        <v>2</v>
      </c>
      <c r="C45" s="171" t="s">
        <v>333</v>
      </c>
      <c r="D45" s="172">
        <f t="shared" si="2"/>
        <v>1099.3900000000001</v>
      </c>
      <c r="E45" s="173">
        <v>2198.7800000000002</v>
      </c>
    </row>
    <row r="46" spans="1:5" ht="28.5" customHeight="1" x14ac:dyDescent="0.25">
      <c r="A46" s="169" t="s">
        <v>281</v>
      </c>
      <c r="B46" s="177">
        <v>0.48299999999999998</v>
      </c>
      <c r="C46" s="171" t="s">
        <v>16</v>
      </c>
      <c r="D46" s="172">
        <f t="shared" si="2"/>
        <v>4028.2815734989649</v>
      </c>
      <c r="E46" s="173">
        <v>1945.66</v>
      </c>
    </row>
    <row r="47" spans="1:5" ht="31.5" customHeight="1" x14ac:dyDescent="0.25">
      <c r="A47" s="169" t="s">
        <v>61</v>
      </c>
      <c r="B47" s="177">
        <v>1.673</v>
      </c>
      <c r="C47" s="171" t="s">
        <v>16</v>
      </c>
      <c r="D47" s="172">
        <f>E47/B47</f>
        <v>2005.6007172743573</v>
      </c>
      <c r="E47" s="173">
        <v>3355.37</v>
      </c>
    </row>
    <row r="48" spans="1:5" ht="15" customHeight="1" x14ac:dyDescent="0.25">
      <c r="A48" s="169" t="s">
        <v>79</v>
      </c>
      <c r="B48" s="176">
        <v>0.11</v>
      </c>
      <c r="C48" s="171" t="s">
        <v>80</v>
      </c>
      <c r="D48" s="172">
        <f t="shared" si="2"/>
        <v>30109.36363636364</v>
      </c>
      <c r="E48" s="173">
        <v>3312.03</v>
      </c>
    </row>
    <row r="49" spans="1:5" ht="15" customHeight="1" x14ac:dyDescent="0.25">
      <c r="A49" s="169" t="s">
        <v>368</v>
      </c>
      <c r="B49" s="176">
        <v>1.67</v>
      </c>
      <c r="C49" s="171" t="s">
        <v>16</v>
      </c>
      <c r="D49" s="172">
        <f t="shared" si="2"/>
        <v>1915.0119760479045</v>
      </c>
      <c r="E49" s="173">
        <v>3198.07</v>
      </c>
    </row>
    <row r="50" spans="1:5" ht="15" customHeight="1" x14ac:dyDescent="0.25">
      <c r="A50" s="169" t="s">
        <v>218</v>
      </c>
      <c r="B50" s="176">
        <v>0.01</v>
      </c>
      <c r="C50" s="171" t="s">
        <v>17</v>
      </c>
      <c r="D50" s="172">
        <f t="shared" si="2"/>
        <v>30081</v>
      </c>
      <c r="E50" s="173">
        <v>300.81</v>
      </c>
    </row>
    <row r="51" spans="1:5" ht="15" customHeight="1" x14ac:dyDescent="0.25">
      <c r="A51" s="169" t="s">
        <v>369</v>
      </c>
      <c r="B51" s="175">
        <v>1</v>
      </c>
      <c r="C51" s="171" t="s">
        <v>14</v>
      </c>
      <c r="D51" s="172">
        <f t="shared" si="2"/>
        <v>611.75</v>
      </c>
      <c r="E51" s="173">
        <v>611.75</v>
      </c>
    </row>
    <row r="52" spans="1:5" ht="15" customHeight="1" x14ac:dyDescent="0.25">
      <c r="A52" s="169" t="s">
        <v>64</v>
      </c>
      <c r="B52" s="175">
        <v>3</v>
      </c>
      <c r="C52" s="171" t="s">
        <v>18</v>
      </c>
      <c r="D52" s="172">
        <f t="shared" si="2"/>
        <v>253.75666666666666</v>
      </c>
      <c r="E52" s="173">
        <v>761.27</v>
      </c>
    </row>
    <row r="53" spans="1:5" ht="15" customHeight="1" x14ac:dyDescent="0.25">
      <c r="A53" s="169" t="s">
        <v>335</v>
      </c>
      <c r="B53" s="175">
        <v>6</v>
      </c>
      <c r="C53" s="171" t="s">
        <v>131</v>
      </c>
      <c r="D53" s="172">
        <f t="shared" si="2"/>
        <v>78.811666666666667</v>
      </c>
      <c r="E53" s="173">
        <v>472.87</v>
      </c>
    </row>
    <row r="54" spans="1:5" ht="15" customHeight="1" x14ac:dyDescent="0.25">
      <c r="A54" s="169" t="s">
        <v>283</v>
      </c>
      <c r="B54" s="175">
        <v>1</v>
      </c>
      <c r="C54" s="171" t="s">
        <v>134</v>
      </c>
      <c r="D54" s="172">
        <f t="shared" si="2"/>
        <v>592.91</v>
      </c>
      <c r="E54" s="173">
        <v>592.91</v>
      </c>
    </row>
    <row r="55" spans="1:5" ht="15" customHeight="1" x14ac:dyDescent="0.25">
      <c r="A55" s="169" t="s">
        <v>284</v>
      </c>
      <c r="B55" s="175">
        <v>1</v>
      </c>
      <c r="C55" s="171" t="s">
        <v>13</v>
      </c>
      <c r="D55" s="172">
        <f t="shared" si="2"/>
        <v>7368.26</v>
      </c>
      <c r="E55" s="173">
        <v>7368.26</v>
      </c>
    </row>
    <row r="56" spans="1:5" ht="15" customHeight="1" x14ac:dyDescent="0.25">
      <c r="A56" s="169" t="s">
        <v>65</v>
      </c>
      <c r="B56" s="175">
        <v>1</v>
      </c>
      <c r="C56" s="171" t="s">
        <v>14</v>
      </c>
      <c r="D56" s="172">
        <f t="shared" si="2"/>
        <v>10936.37</v>
      </c>
      <c r="E56" s="173">
        <v>10936.37</v>
      </c>
    </row>
    <row r="57" spans="1:5" ht="15" customHeight="1" x14ac:dyDescent="0.25">
      <c r="A57" s="169" t="s">
        <v>221</v>
      </c>
      <c r="B57" s="175">
        <v>1</v>
      </c>
      <c r="C57" s="171" t="s">
        <v>20</v>
      </c>
      <c r="D57" s="172">
        <f t="shared" si="2"/>
        <v>857.06</v>
      </c>
      <c r="E57" s="173">
        <v>857.06</v>
      </c>
    </row>
    <row r="58" spans="1:5" ht="15" customHeight="1" x14ac:dyDescent="0.25">
      <c r="A58" s="169" t="s">
        <v>336</v>
      </c>
      <c r="B58" s="175">
        <v>1</v>
      </c>
      <c r="C58" s="171" t="s">
        <v>20</v>
      </c>
      <c r="D58" s="172">
        <f t="shared" si="2"/>
        <v>598.84</v>
      </c>
      <c r="E58" s="173">
        <v>598.84</v>
      </c>
    </row>
    <row r="59" spans="1:5" ht="15" customHeight="1" x14ac:dyDescent="0.25">
      <c r="A59" s="169" t="s">
        <v>68</v>
      </c>
      <c r="B59" s="175">
        <v>33</v>
      </c>
      <c r="C59" s="171" t="s">
        <v>20</v>
      </c>
      <c r="D59" s="172">
        <f t="shared" si="2"/>
        <v>302.27181818181816</v>
      </c>
      <c r="E59" s="173">
        <v>9974.9699999999993</v>
      </c>
    </row>
    <row r="60" spans="1:5" x14ac:dyDescent="0.25">
      <c r="A60" s="222" t="s">
        <v>287</v>
      </c>
      <c r="B60" s="223"/>
      <c r="C60" s="223"/>
      <c r="D60" s="224"/>
      <c r="E60" s="174"/>
    </row>
    <row r="61" spans="1:5" ht="15" customHeight="1" x14ac:dyDescent="0.25">
      <c r="A61" s="169" t="s">
        <v>370</v>
      </c>
      <c r="B61" s="176">
        <v>0.01</v>
      </c>
      <c r="C61" s="171" t="s">
        <v>17</v>
      </c>
      <c r="D61" s="172">
        <f t="shared" si="2"/>
        <v>11605</v>
      </c>
      <c r="E61" s="173">
        <v>116.05</v>
      </c>
    </row>
    <row r="62" spans="1:5" ht="15" customHeight="1" x14ac:dyDescent="0.25">
      <c r="A62" s="169" t="s">
        <v>371</v>
      </c>
      <c r="B62" s="176">
        <v>0.03</v>
      </c>
      <c r="C62" s="171" t="s">
        <v>17</v>
      </c>
      <c r="D62" s="172">
        <f t="shared" si="2"/>
        <v>33937</v>
      </c>
      <c r="E62" s="173">
        <v>1018.11</v>
      </c>
    </row>
    <row r="63" spans="1:5" ht="15" customHeight="1" x14ac:dyDescent="0.25">
      <c r="A63" s="169" t="s">
        <v>372</v>
      </c>
      <c r="B63" s="177">
        <v>5.0999999999999997E-2</v>
      </c>
      <c r="C63" s="171" t="s">
        <v>15</v>
      </c>
      <c r="D63" s="172">
        <f t="shared" si="2"/>
        <v>18792.941176470591</v>
      </c>
      <c r="E63" s="173">
        <v>958.44</v>
      </c>
    </row>
    <row r="64" spans="1:5" ht="15" customHeight="1" x14ac:dyDescent="0.25">
      <c r="A64" s="169" t="s">
        <v>373</v>
      </c>
      <c r="B64" s="176">
        <v>0.03</v>
      </c>
      <c r="C64" s="171" t="s">
        <v>90</v>
      </c>
      <c r="D64" s="172">
        <f t="shared" si="2"/>
        <v>25970</v>
      </c>
      <c r="E64" s="173">
        <v>779.1</v>
      </c>
    </row>
    <row r="65" spans="1:5" ht="15" customHeight="1" x14ac:dyDescent="0.25">
      <c r="A65" s="169" t="s">
        <v>89</v>
      </c>
      <c r="B65" s="176">
        <v>0.36</v>
      </c>
      <c r="C65" s="171" t="s">
        <v>17</v>
      </c>
      <c r="D65" s="172">
        <f t="shared" si="2"/>
        <v>4308.6111111111113</v>
      </c>
      <c r="E65" s="173">
        <v>1551.1</v>
      </c>
    </row>
    <row r="66" spans="1:5" ht="15" customHeight="1" x14ac:dyDescent="0.25">
      <c r="A66" s="169" t="s">
        <v>374</v>
      </c>
      <c r="B66" s="176">
        <v>0.03</v>
      </c>
      <c r="C66" s="171" t="s">
        <v>90</v>
      </c>
      <c r="D66" s="172">
        <f t="shared" si="2"/>
        <v>15412.666666666668</v>
      </c>
      <c r="E66" s="173">
        <v>462.38</v>
      </c>
    </row>
    <row r="67" spans="1:5" ht="15" customHeight="1" x14ac:dyDescent="0.25">
      <c r="A67" s="169" t="s">
        <v>375</v>
      </c>
      <c r="B67" s="177">
        <v>7.4999999999999997E-2</v>
      </c>
      <c r="C67" s="171" t="s">
        <v>15</v>
      </c>
      <c r="D67" s="172">
        <f t="shared" si="2"/>
        <v>1984.1333333333334</v>
      </c>
      <c r="E67" s="173">
        <v>148.81</v>
      </c>
    </row>
    <row r="68" spans="1:5" ht="15" customHeight="1" x14ac:dyDescent="0.25">
      <c r="A68" s="169" t="s">
        <v>376</v>
      </c>
      <c r="B68" s="178">
        <v>0.1</v>
      </c>
      <c r="C68" s="171" t="s">
        <v>223</v>
      </c>
      <c r="D68" s="172">
        <f t="shared" si="2"/>
        <v>7311.2999999999993</v>
      </c>
      <c r="E68" s="173">
        <v>731.13</v>
      </c>
    </row>
    <row r="69" spans="1:5" ht="15" customHeight="1" x14ac:dyDescent="0.25">
      <c r="A69" s="169" t="s">
        <v>377</v>
      </c>
      <c r="B69" s="176">
        <v>0.03</v>
      </c>
      <c r="C69" s="171" t="s">
        <v>15</v>
      </c>
      <c r="D69" s="172">
        <f t="shared" si="2"/>
        <v>40412</v>
      </c>
      <c r="E69" s="173">
        <v>1212.3599999999999</v>
      </c>
    </row>
    <row r="70" spans="1:5" ht="15" customHeight="1" x14ac:dyDescent="0.25">
      <c r="A70" s="169" t="s">
        <v>378</v>
      </c>
      <c r="B70" s="175">
        <v>1</v>
      </c>
      <c r="C70" s="171" t="s">
        <v>13</v>
      </c>
      <c r="D70" s="172">
        <f t="shared" si="2"/>
        <v>422.84</v>
      </c>
      <c r="E70" s="173">
        <v>422.84</v>
      </c>
    </row>
    <row r="71" spans="1:5" ht="15" customHeight="1" x14ac:dyDescent="0.25">
      <c r="A71" s="169" t="s">
        <v>379</v>
      </c>
      <c r="B71" s="175">
        <v>1</v>
      </c>
      <c r="C71" s="171" t="s">
        <v>13</v>
      </c>
      <c r="D71" s="172">
        <f t="shared" si="2"/>
        <v>738.15</v>
      </c>
      <c r="E71" s="173">
        <v>738.15</v>
      </c>
    </row>
    <row r="72" spans="1:5" ht="15" customHeight="1" x14ac:dyDescent="0.25">
      <c r="A72" s="169" t="s">
        <v>380</v>
      </c>
      <c r="B72" s="176">
        <v>0.03</v>
      </c>
      <c r="C72" s="171" t="s">
        <v>17</v>
      </c>
      <c r="D72" s="172">
        <f t="shared" si="2"/>
        <v>96164.333333333328</v>
      </c>
      <c r="E72" s="173">
        <v>2884.93</v>
      </c>
    </row>
    <row r="73" spans="1:5" ht="15" customHeight="1" x14ac:dyDescent="0.25">
      <c r="A73" s="169" t="s">
        <v>381</v>
      </c>
      <c r="B73" s="177">
        <v>7.4999999999999997E-2</v>
      </c>
      <c r="C73" s="171" t="s">
        <v>15</v>
      </c>
      <c r="D73" s="172">
        <f t="shared" si="2"/>
        <v>4180.2666666666664</v>
      </c>
      <c r="E73" s="173">
        <v>313.52</v>
      </c>
    </row>
    <row r="74" spans="1:5" ht="15" customHeight="1" x14ac:dyDescent="0.25">
      <c r="A74" s="169" t="s">
        <v>382</v>
      </c>
      <c r="B74" s="176">
        <v>0.01</v>
      </c>
      <c r="C74" s="171" t="s">
        <v>17</v>
      </c>
      <c r="D74" s="172">
        <f t="shared" si="2"/>
        <v>47996</v>
      </c>
      <c r="E74" s="173">
        <v>479.96</v>
      </c>
    </row>
    <row r="75" spans="1:5" ht="15" customHeight="1" x14ac:dyDescent="0.25">
      <c r="A75" s="169" t="s">
        <v>174</v>
      </c>
      <c r="B75" s="176">
        <v>0.04</v>
      </c>
      <c r="C75" s="171" t="s">
        <v>17</v>
      </c>
      <c r="D75" s="172">
        <f t="shared" si="2"/>
        <v>47045.75</v>
      </c>
      <c r="E75" s="173">
        <v>1881.83</v>
      </c>
    </row>
    <row r="76" spans="1:5" ht="15" customHeight="1" x14ac:dyDescent="0.25">
      <c r="A76" s="169" t="s">
        <v>222</v>
      </c>
      <c r="B76" s="175">
        <v>2</v>
      </c>
      <c r="C76" s="171" t="s">
        <v>223</v>
      </c>
      <c r="D76" s="172">
        <f t="shared" ref="D76:D88" si="3">E76/B76</f>
        <v>222.43</v>
      </c>
      <c r="E76" s="173">
        <v>444.86</v>
      </c>
    </row>
    <row r="77" spans="1:5" ht="15" customHeight="1" x14ac:dyDescent="0.25">
      <c r="A77" s="169" t="s">
        <v>224</v>
      </c>
      <c r="B77" s="178">
        <v>0.3</v>
      </c>
      <c r="C77" s="171" t="s">
        <v>223</v>
      </c>
      <c r="D77" s="172">
        <f t="shared" si="3"/>
        <v>2312.1999999999998</v>
      </c>
      <c r="E77" s="173">
        <v>693.66</v>
      </c>
    </row>
    <row r="78" spans="1:5" ht="18.75" customHeight="1" x14ac:dyDescent="0.25">
      <c r="A78" s="169" t="s">
        <v>383</v>
      </c>
      <c r="B78" s="176">
        <v>0.48</v>
      </c>
      <c r="C78" s="171" t="s">
        <v>16</v>
      </c>
      <c r="D78" s="172">
        <f t="shared" si="3"/>
        <v>4011.0833333333335</v>
      </c>
      <c r="E78" s="173">
        <v>1925.32</v>
      </c>
    </row>
    <row r="79" spans="1:5" ht="30.75" customHeight="1" x14ac:dyDescent="0.25">
      <c r="A79" s="169" t="s">
        <v>69</v>
      </c>
      <c r="B79" s="177">
        <v>1.673</v>
      </c>
      <c r="C79" s="171" t="s">
        <v>16</v>
      </c>
      <c r="D79" s="172">
        <f t="shared" si="3"/>
        <v>2025.9414225941423</v>
      </c>
      <c r="E79" s="173">
        <v>3389.4</v>
      </c>
    </row>
    <row r="80" spans="1:5" ht="30.75" customHeight="1" x14ac:dyDescent="0.25">
      <c r="A80" s="169" t="s">
        <v>384</v>
      </c>
      <c r="B80" s="177">
        <v>1.673</v>
      </c>
      <c r="C80" s="171" t="s">
        <v>16</v>
      </c>
      <c r="D80" s="172">
        <f t="shared" si="3"/>
        <v>2013.747758517633</v>
      </c>
      <c r="E80" s="173">
        <v>3369</v>
      </c>
    </row>
    <row r="81" spans="1:5" ht="30.75" customHeight="1" x14ac:dyDescent="0.25">
      <c r="A81" s="169" t="s">
        <v>385</v>
      </c>
      <c r="B81" s="177">
        <v>2.6920000000000002</v>
      </c>
      <c r="C81" s="171" t="s">
        <v>16</v>
      </c>
      <c r="D81" s="172">
        <f t="shared" si="3"/>
        <v>610.35661218424957</v>
      </c>
      <c r="E81" s="173">
        <v>1643.08</v>
      </c>
    </row>
    <row r="82" spans="1:5" ht="15" customHeight="1" x14ac:dyDescent="0.25">
      <c r="A82" s="169" t="s">
        <v>294</v>
      </c>
      <c r="B82" s="175">
        <v>48</v>
      </c>
      <c r="C82" s="171" t="s">
        <v>295</v>
      </c>
      <c r="D82" s="172">
        <f t="shared" si="3"/>
        <v>80.634374999999991</v>
      </c>
      <c r="E82" s="173">
        <v>3870.45</v>
      </c>
    </row>
    <row r="83" spans="1:5" ht="15" customHeight="1" x14ac:dyDescent="0.25">
      <c r="A83" s="169" t="s">
        <v>227</v>
      </c>
      <c r="B83" s="175">
        <v>6</v>
      </c>
      <c r="C83" s="171" t="s">
        <v>70</v>
      </c>
      <c r="D83" s="172">
        <f t="shared" si="3"/>
        <v>47.083333333333336</v>
      </c>
      <c r="E83" s="173">
        <v>282.5</v>
      </c>
    </row>
    <row r="84" spans="1:5" ht="15" customHeight="1" x14ac:dyDescent="0.25">
      <c r="A84" s="169" t="s">
        <v>386</v>
      </c>
      <c r="B84" s="175">
        <v>2</v>
      </c>
      <c r="C84" s="171" t="s">
        <v>13</v>
      </c>
      <c r="D84" s="172">
        <f t="shared" si="3"/>
        <v>670.58</v>
      </c>
      <c r="E84" s="173">
        <v>1341.16</v>
      </c>
    </row>
    <row r="85" spans="1:5" ht="15" customHeight="1" x14ac:dyDescent="0.25">
      <c r="A85" s="169" t="s">
        <v>387</v>
      </c>
      <c r="B85" s="175">
        <v>180</v>
      </c>
      <c r="C85" s="171" t="s">
        <v>229</v>
      </c>
      <c r="D85" s="172">
        <f t="shared" si="3"/>
        <v>57.092888888888886</v>
      </c>
      <c r="E85" s="173">
        <v>10276.719999999999</v>
      </c>
    </row>
    <row r="86" spans="1:5" ht="15" customHeight="1" x14ac:dyDescent="0.25">
      <c r="A86" s="169" t="s">
        <v>82</v>
      </c>
      <c r="B86" s="175">
        <v>10</v>
      </c>
      <c r="C86" s="171" t="s">
        <v>70</v>
      </c>
      <c r="D86" s="172">
        <f t="shared" si="3"/>
        <v>75.022000000000006</v>
      </c>
      <c r="E86" s="173">
        <v>750.22</v>
      </c>
    </row>
    <row r="87" spans="1:5" ht="27" customHeight="1" x14ac:dyDescent="0.25">
      <c r="A87" s="169" t="s">
        <v>388</v>
      </c>
      <c r="B87" s="177">
        <v>1.3460000000000001</v>
      </c>
      <c r="C87" s="171" t="s">
        <v>16</v>
      </c>
      <c r="D87" s="172">
        <f t="shared" si="3"/>
        <v>610.35661218424957</v>
      </c>
      <c r="E87" s="173">
        <v>821.54</v>
      </c>
    </row>
    <row r="88" spans="1:5" ht="27" customHeight="1" x14ac:dyDescent="0.25">
      <c r="A88" s="169" t="s">
        <v>115</v>
      </c>
      <c r="B88" s="177">
        <v>5.0000000000000001E-3</v>
      </c>
      <c r="C88" s="171" t="s">
        <v>90</v>
      </c>
      <c r="D88" s="172">
        <f t="shared" si="3"/>
        <v>200661.99999999997</v>
      </c>
      <c r="E88" s="173">
        <v>1003.31</v>
      </c>
    </row>
    <row r="89" spans="1:5" ht="15" customHeight="1" x14ac:dyDescent="0.25">
      <c r="A89" s="169" t="s">
        <v>152</v>
      </c>
      <c r="B89" s="176">
        <v>0.02</v>
      </c>
      <c r="C89" s="171" t="s">
        <v>17</v>
      </c>
      <c r="D89" s="172">
        <f>E89/B89</f>
        <v>34050</v>
      </c>
      <c r="E89" s="173">
        <v>681</v>
      </c>
    </row>
    <row r="90" spans="1:5" ht="15" customHeight="1" x14ac:dyDescent="0.25">
      <c r="A90" s="222" t="s">
        <v>40</v>
      </c>
      <c r="B90" s="223"/>
      <c r="C90" s="223"/>
      <c r="D90" s="224"/>
      <c r="E90" s="174"/>
    </row>
    <row r="91" spans="1:5" ht="28.5" customHeight="1" x14ac:dyDescent="0.25">
      <c r="A91" s="169" t="s">
        <v>59</v>
      </c>
      <c r="B91" s="170" t="s">
        <v>246</v>
      </c>
      <c r="C91" s="171" t="s">
        <v>11</v>
      </c>
      <c r="D91" s="172">
        <f>E91</f>
        <v>8613.26</v>
      </c>
      <c r="E91" s="173">
        <v>8613.26</v>
      </c>
    </row>
    <row r="92" spans="1:5" x14ac:dyDescent="0.25">
      <c r="A92" s="222" t="s">
        <v>104</v>
      </c>
      <c r="B92" s="223"/>
      <c r="C92" s="223"/>
      <c r="D92" s="224"/>
      <c r="E92" s="174"/>
    </row>
    <row r="93" spans="1:5" ht="15" customHeight="1" x14ac:dyDescent="0.25">
      <c r="A93" s="169" t="s">
        <v>214</v>
      </c>
      <c r="B93" s="170" t="s">
        <v>246</v>
      </c>
      <c r="C93" s="171" t="s">
        <v>274</v>
      </c>
      <c r="D93" s="172">
        <f>E93</f>
        <v>9350</v>
      </c>
      <c r="E93" s="173">
        <v>9350</v>
      </c>
    </row>
    <row r="94" spans="1:5" x14ac:dyDescent="0.25">
      <c r="A94" s="222" t="s">
        <v>83</v>
      </c>
      <c r="B94" s="223"/>
      <c r="C94" s="223"/>
      <c r="D94" s="224"/>
      <c r="E94" s="174"/>
    </row>
    <row r="95" spans="1:5" ht="15" customHeight="1" x14ac:dyDescent="0.25">
      <c r="A95" s="169" t="s">
        <v>84</v>
      </c>
      <c r="B95" s="170" t="s">
        <v>246</v>
      </c>
      <c r="C95" s="171" t="s">
        <v>11</v>
      </c>
      <c r="D95" s="172">
        <f>E95</f>
        <v>21600</v>
      </c>
      <c r="E95" s="173">
        <v>21600</v>
      </c>
    </row>
    <row r="96" spans="1:5" ht="15" customHeight="1" x14ac:dyDescent="0.25">
      <c r="A96" s="222" t="s">
        <v>346</v>
      </c>
      <c r="B96" s="223"/>
      <c r="C96" s="223"/>
      <c r="D96" s="224"/>
      <c r="E96" s="174"/>
    </row>
    <row r="97" spans="1:7" ht="15" customHeight="1" thickBot="1" x14ac:dyDescent="0.3">
      <c r="A97" s="169" t="s">
        <v>86</v>
      </c>
      <c r="B97" s="170" t="s">
        <v>23</v>
      </c>
      <c r="C97" s="171" t="s">
        <v>11</v>
      </c>
      <c r="D97" s="172">
        <f>E97</f>
        <v>1595.92</v>
      </c>
      <c r="E97" s="173">
        <v>1595.92</v>
      </c>
    </row>
    <row r="98" spans="1:7" ht="29.25" customHeight="1" x14ac:dyDescent="0.25">
      <c r="A98" s="169" t="s">
        <v>347</v>
      </c>
      <c r="B98" s="170" t="s">
        <v>23</v>
      </c>
      <c r="C98" s="171" t="s">
        <v>11</v>
      </c>
      <c r="D98" s="172">
        <f>E98</f>
        <v>1607.73</v>
      </c>
      <c r="E98" s="173">
        <v>1607.73</v>
      </c>
      <c r="F98" s="161">
        <f>SUM(E17:E98)</f>
        <v>379595.37999999989</v>
      </c>
      <c r="G98" s="158" t="s">
        <v>389</v>
      </c>
    </row>
    <row r="99" spans="1:7" s="28" customFormat="1" x14ac:dyDescent="0.25">
      <c r="A99" s="36" t="s">
        <v>10</v>
      </c>
      <c r="B99" s="52"/>
      <c r="C99" s="52"/>
      <c r="D99" s="52"/>
      <c r="E99" s="53"/>
    </row>
    <row r="100" spans="1:7" s="28" customFormat="1" x14ac:dyDescent="0.25">
      <c r="A100" s="37" t="s">
        <v>74</v>
      </c>
      <c r="B100" s="54" t="s">
        <v>22</v>
      </c>
      <c r="C100" s="54" t="s">
        <v>11</v>
      </c>
      <c r="D100" s="54">
        <f>E100</f>
        <v>37959.537999999993</v>
      </c>
      <c r="E100" s="55">
        <f>SUM(E17:E98)*10%</f>
        <v>37959.537999999993</v>
      </c>
    </row>
    <row r="101" spans="1:7" x14ac:dyDescent="0.25">
      <c r="A101" s="151" t="s">
        <v>26</v>
      </c>
      <c r="B101" s="149"/>
      <c r="C101" s="149"/>
      <c r="D101" s="149"/>
      <c r="E101" s="152">
        <f>F98+E100</f>
        <v>417554.91799999989</v>
      </c>
    </row>
    <row r="102" spans="1:7" x14ac:dyDescent="0.25">
      <c r="A102" s="218"/>
      <c r="B102" s="218"/>
      <c r="C102" s="218"/>
      <c r="D102" s="218"/>
      <c r="E102" s="218"/>
    </row>
    <row r="103" spans="1:7" x14ac:dyDescent="0.25">
      <c r="A103" s="218"/>
      <c r="B103" s="218"/>
      <c r="C103" s="218"/>
      <c r="D103" s="218"/>
      <c r="E103" s="218"/>
    </row>
    <row r="104" spans="1:7" s="164" customFormat="1" ht="21.75" customHeight="1" x14ac:dyDescent="0.25">
      <c r="A104" s="227" t="s">
        <v>391</v>
      </c>
      <c r="B104" s="227"/>
      <c r="C104" s="227"/>
      <c r="D104" s="227"/>
      <c r="E104" s="162">
        <f>E101</f>
        <v>417554.91799999989</v>
      </c>
      <c r="F104" s="163"/>
    </row>
    <row r="105" spans="1:7" s="164" customFormat="1" ht="20.25" customHeight="1" x14ac:dyDescent="0.25">
      <c r="A105" s="228" t="s">
        <v>396</v>
      </c>
      <c r="B105" s="228"/>
      <c r="C105" s="228"/>
      <c r="D105" s="228"/>
      <c r="E105" s="228"/>
      <c r="F105" s="165"/>
    </row>
    <row r="106" spans="1:7" s="164" customFormat="1" ht="24.75" customHeight="1" x14ac:dyDescent="0.25">
      <c r="A106" s="227" t="s">
        <v>302</v>
      </c>
      <c r="B106" s="227"/>
      <c r="C106" s="227"/>
      <c r="D106" s="227"/>
      <c r="E106" s="227"/>
      <c r="F106" s="166"/>
    </row>
    <row r="107" spans="1:7" s="164" customFormat="1" ht="24" customHeight="1" x14ac:dyDescent="0.25">
      <c r="A107" s="227" t="s">
        <v>303</v>
      </c>
      <c r="B107" s="227"/>
      <c r="C107" s="227"/>
      <c r="D107" s="227"/>
      <c r="E107" s="227"/>
      <c r="F107" s="166"/>
    </row>
    <row r="108" spans="1:7" s="164" customFormat="1" ht="30.75" customHeight="1" x14ac:dyDescent="0.25">
      <c r="A108" s="227" t="s">
        <v>304</v>
      </c>
      <c r="B108" s="227"/>
      <c r="C108" s="227"/>
      <c r="D108" s="227"/>
      <c r="E108" s="227"/>
      <c r="F108" s="166"/>
    </row>
    <row r="109" spans="1:7" s="164" customFormat="1" x14ac:dyDescent="0.25">
      <c r="A109" s="167"/>
      <c r="B109" s="167"/>
      <c r="C109" s="167"/>
      <c r="D109" s="167"/>
      <c r="E109" s="167"/>
      <c r="F109" s="167"/>
    </row>
    <row r="110" spans="1:7" s="164" customFormat="1" ht="24.75" customHeight="1" x14ac:dyDescent="0.25">
      <c r="A110" s="227" t="s">
        <v>390</v>
      </c>
      <c r="B110" s="227"/>
      <c r="C110" s="227"/>
      <c r="D110" s="227"/>
      <c r="E110" s="227"/>
      <c r="F110" s="166"/>
    </row>
    <row r="111" spans="1:7" ht="18.75" customHeight="1" x14ac:dyDescent="0.25">
      <c r="A111" s="168" t="s">
        <v>351</v>
      </c>
      <c r="B111" s="168"/>
      <c r="C111" s="168"/>
      <c r="D111" s="168"/>
      <c r="E111" s="168"/>
    </row>
    <row r="112" spans="1:7" ht="24.75" customHeight="1" x14ac:dyDescent="0.25">
      <c r="A112" s="168" t="s">
        <v>392</v>
      </c>
      <c r="B112" s="168"/>
      <c r="C112" s="168"/>
      <c r="D112" s="168"/>
      <c r="E112" s="168"/>
    </row>
    <row r="113" spans="1:5" ht="10.5" customHeight="1" x14ac:dyDescent="0.25">
      <c r="B113" s="168"/>
      <c r="C113" s="168"/>
      <c r="D113" s="168" t="s">
        <v>28</v>
      </c>
      <c r="E113" s="168"/>
    </row>
    <row r="114" spans="1:5" x14ac:dyDescent="0.25">
      <c r="A114" s="218"/>
      <c r="B114" s="218"/>
      <c r="C114" s="218"/>
      <c r="D114" s="218"/>
      <c r="E114" s="218"/>
    </row>
    <row r="115" spans="1:5" x14ac:dyDescent="0.25">
      <c r="A115" s="218" t="s">
        <v>305</v>
      </c>
      <c r="B115" s="218"/>
      <c r="C115" s="218"/>
      <c r="D115" s="218"/>
      <c r="E115" s="218"/>
    </row>
    <row r="116" spans="1:5" ht="10.5" customHeight="1" x14ac:dyDescent="0.25">
      <c r="B116" s="218"/>
      <c r="C116" s="218"/>
      <c r="D116" s="218" t="s">
        <v>28</v>
      </c>
      <c r="E116" s="218"/>
    </row>
  </sheetData>
  <mergeCells count="36">
    <mergeCell ref="A104:D104"/>
    <mergeCell ref="A115:E115"/>
    <mergeCell ref="B116:C116"/>
    <mergeCell ref="D116:E116"/>
    <mergeCell ref="A90:D90"/>
    <mergeCell ref="A92:D92"/>
    <mergeCell ref="A94:D94"/>
    <mergeCell ref="A96:D96"/>
    <mergeCell ref="A114:E114"/>
    <mergeCell ref="A106:E106"/>
    <mergeCell ref="A107:E107"/>
    <mergeCell ref="A108:E108"/>
    <mergeCell ref="A110:E110"/>
    <mergeCell ref="A102:E102"/>
    <mergeCell ref="A103:E103"/>
    <mergeCell ref="A105:E105"/>
    <mergeCell ref="A11:E11"/>
    <mergeCell ref="A12:E12"/>
    <mergeCell ref="A13:E13"/>
    <mergeCell ref="A14:E14"/>
    <mergeCell ref="A60:D60"/>
    <mergeCell ref="A27:D27"/>
    <mergeCell ref="A29:D29"/>
    <mergeCell ref="A25:D25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51181102362204722" top="0.35433070866141736" bottom="0.35433070866141736" header="0.11811023622047245" footer="0.11811023622047245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2022-04-12T15:09:57Z</dcterms:modified>
</cp:coreProperties>
</file>