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405" windowWidth="16065" windowHeight="11355" firstSheet="2" activeTab="8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3" sheetId="3" r:id="rId6"/>
    <sheet name="2020" sheetId="7" r:id="rId7"/>
    <sheet name="Лист1" sheetId="8" r:id="rId8"/>
    <sheet name="2021" sheetId="9" r:id="rId9"/>
    <sheet name="акт21" sheetId="10" r:id="rId10"/>
  </sheets>
  <externalReferences>
    <externalReference r:id="rId11"/>
  </externalReferences>
  <definedNames>
    <definedName name="_xlnm.Print_Area" localSheetId="2">'2018'!$A$1:$F$30</definedName>
    <definedName name="_xlnm.Print_Area" localSheetId="4">'2019'!$A$1:$F$30</definedName>
    <definedName name="_xlnm.Print_Area" localSheetId="6">'2020'!$A$1:$F$30</definedName>
    <definedName name="_xlnm.Print_Area" localSheetId="8">'2021'!$A$1:$F$30</definedName>
    <definedName name="_xlnm.Print_Area" localSheetId="0">Акт!$A$1:$E$113</definedName>
    <definedName name="_xlnm.Print_Area" localSheetId="3">'Акт (2)'!$A$1:$E$108</definedName>
    <definedName name="_xlnm.Print_Area" localSheetId="9">акт21!$A$3:$E$98</definedName>
    <definedName name="_xlnm.Print_Area" localSheetId="1">Бюджет!$A$1:$D$41</definedName>
    <definedName name="_xlnm.Print_Area" localSheetId="7">Лист1!$A$3:$E$98</definedName>
    <definedName name="_xlnm.Print_Area" localSheetId="5">Лист3!$A$2:$E$91</definedName>
  </definedNames>
  <calcPr calcId="145621"/>
</workbook>
</file>

<file path=xl/calcChain.xml><?xml version="1.0" encoding="utf-8"?>
<calcChain xmlns="http://schemas.openxmlformats.org/spreadsheetml/2006/main">
  <c r="E36" i="10" l="1"/>
  <c r="B36" i="10"/>
  <c r="E23" i="10"/>
  <c r="E22" i="10"/>
  <c r="E68" i="10"/>
  <c r="B68" i="10"/>
  <c r="E57" i="10"/>
  <c r="B57" i="10"/>
  <c r="E37" i="10"/>
  <c r="B37" i="10"/>
  <c r="D26" i="10"/>
  <c r="A87" i="10"/>
  <c r="F18" i="9" l="1"/>
  <c r="F22" i="9" s="1"/>
  <c r="F14" i="9"/>
  <c r="E82" i="10"/>
  <c r="D82" i="10" s="1"/>
  <c r="D65" i="10"/>
  <c r="D66" i="10"/>
  <c r="D67" i="10"/>
  <c r="D48" i="10"/>
  <c r="D47" i="10"/>
  <c r="D46" i="10"/>
  <c r="D45" i="10"/>
  <c r="D44" i="10"/>
  <c r="D43" i="10"/>
  <c r="D42" i="10"/>
  <c r="D41" i="10"/>
  <c r="D40" i="10"/>
  <c r="D39" i="10"/>
  <c r="D38" i="10"/>
  <c r="D36" i="10"/>
  <c r="D35" i="10"/>
  <c r="D34" i="10"/>
  <c r="D33" i="10"/>
  <c r="D32" i="10"/>
  <c r="D31" i="10"/>
  <c r="D30" i="10"/>
  <c r="D53" i="10"/>
  <c r="D52" i="10"/>
  <c r="D51" i="10"/>
  <c r="D50" i="10"/>
  <c r="D54" i="10"/>
  <c r="D55" i="10"/>
  <c r="D56" i="10"/>
  <c r="D57" i="10"/>
  <c r="D37" i="10"/>
  <c r="D58" i="10"/>
  <c r="D59" i="10"/>
  <c r="D60" i="10"/>
  <c r="D61" i="10"/>
  <c r="D62" i="10"/>
  <c r="D63" i="10"/>
  <c r="D64" i="10"/>
  <c r="D69" i="10"/>
  <c r="D70" i="10"/>
  <c r="D68" i="10"/>
  <c r="D71" i="10"/>
  <c r="D80" i="10"/>
  <c r="D79" i="10"/>
  <c r="D77" i="10"/>
  <c r="D75" i="10"/>
  <c r="D73" i="10"/>
  <c r="D28" i="10"/>
  <c r="D23" i="10"/>
  <c r="D24" i="10"/>
  <c r="D25" i="10"/>
  <c r="D22" i="10"/>
  <c r="D20" i="10"/>
  <c r="D21" i="10"/>
  <c r="D19" i="10"/>
  <c r="F80" i="10"/>
  <c r="E83" i="10" l="1"/>
  <c r="E86" i="10" s="1"/>
  <c r="F23" i="9" s="1"/>
  <c r="F24" i="9" s="1"/>
  <c r="F25" i="9"/>
  <c r="H25" i="7"/>
  <c r="D75" i="8"/>
  <c r="D77" i="8"/>
  <c r="D78" i="8"/>
  <c r="D80" i="8"/>
  <c r="D73" i="8"/>
  <c r="D70" i="8"/>
  <c r="D57" i="8"/>
  <c r="D52" i="8"/>
  <c r="D33" i="8"/>
  <c r="D34" i="8"/>
  <c r="D35" i="8"/>
  <c r="D36" i="8"/>
  <c r="D37" i="8"/>
  <c r="D38" i="8"/>
  <c r="D39" i="8"/>
  <c r="D40" i="8"/>
  <c r="D41" i="8"/>
  <c r="D42" i="8"/>
  <c r="D43" i="8"/>
  <c r="D44" i="8"/>
  <c r="D45" i="8"/>
  <c r="D46" i="8"/>
  <c r="D47" i="8"/>
  <c r="D48" i="8"/>
  <c r="D49" i="8"/>
  <c r="D50" i="8"/>
  <c r="D51" i="8"/>
  <c r="D53" i="8"/>
  <c r="D54" i="8"/>
  <c r="D55" i="8"/>
  <c r="D58" i="8"/>
  <c r="D59" i="8"/>
  <c r="D60" i="8"/>
  <c r="D61" i="8"/>
  <c r="D62" i="8"/>
  <c r="D63" i="8"/>
  <c r="D64" i="8"/>
  <c r="D65" i="8"/>
  <c r="D66" i="8"/>
  <c r="D67" i="8"/>
  <c r="D68" i="8"/>
  <c r="D69" i="8"/>
  <c r="D71" i="8"/>
  <c r="D32" i="8"/>
  <c r="D23" i="8"/>
  <c r="D20" i="8"/>
  <c r="D21" i="8"/>
  <c r="D22" i="8"/>
  <c r="D24" i="8"/>
  <c r="D25" i="8"/>
  <c r="D26" i="8"/>
  <c r="D28" i="8"/>
  <c r="D30" i="8"/>
  <c r="D19" i="8"/>
  <c r="E82" i="8" l="1"/>
  <c r="D82" i="8" s="1"/>
  <c r="E83" i="8" l="1"/>
  <c r="F23" i="7" s="1"/>
  <c r="F19" i="7"/>
  <c r="F18" i="7" s="1"/>
  <c r="F22" i="7" s="1"/>
  <c r="F15" i="7"/>
  <c r="F14" i="7" s="1"/>
  <c r="F24" i="7" l="1"/>
  <c r="F25" i="7"/>
  <c r="E22" i="3" l="1"/>
  <c r="E76" i="3" s="1"/>
  <c r="F19" i="6" l="1"/>
  <c r="F15" i="6"/>
  <c r="D76" i="3"/>
  <c r="D71" i="3"/>
  <c r="D73" i="3"/>
  <c r="D69" i="3"/>
  <c r="D63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2" i="3"/>
  <c r="D53" i="3"/>
  <c r="D54" i="3"/>
  <c r="D55" i="3"/>
  <c r="D56" i="3"/>
  <c r="D57" i="3"/>
  <c r="D58" i="3"/>
  <c r="D59" i="3"/>
  <c r="D60" i="3"/>
  <c r="D61" i="3"/>
  <c r="D62" i="3"/>
  <c r="D64" i="3"/>
  <c r="D65" i="3"/>
  <c r="D66" i="3"/>
  <c r="D67" i="3"/>
  <c r="D31" i="3"/>
  <c r="D22" i="3"/>
  <c r="D23" i="3"/>
  <c r="D25" i="3"/>
  <c r="D27" i="3"/>
  <c r="D29" i="3"/>
  <c r="D21" i="3"/>
  <c r="D20" i="3"/>
  <c r="D19" i="3"/>
  <c r="F18" i="6"/>
  <c r="F22" i="6" s="1"/>
  <c r="F14" i="6"/>
  <c r="E77" i="3" l="1"/>
  <c r="F23" i="6" s="1"/>
  <c r="F24" i="6" s="1"/>
  <c r="F25" i="6"/>
  <c r="D85" i="5"/>
  <c r="D87" i="5"/>
  <c r="D88" i="5"/>
  <c r="D83" i="5"/>
  <c r="D62" i="5"/>
  <c r="D60" i="5"/>
  <c r="D56" i="5"/>
  <c r="E23" i="5"/>
  <c r="D23" i="5" s="1"/>
  <c r="D21" i="5"/>
  <c r="D19" i="5"/>
  <c r="D17" i="5"/>
  <c r="D14" i="5"/>
  <c r="D10" i="5"/>
  <c r="D7" i="5"/>
  <c r="D11" i="5"/>
  <c r="D12" i="5"/>
  <c r="D13" i="5"/>
  <c r="D15" i="5"/>
  <c r="D24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6" i="5"/>
  <c r="D48" i="5"/>
  <c r="D49" i="5"/>
  <c r="D50" i="5"/>
  <c r="D51" i="5"/>
  <c r="D52" i="5"/>
  <c r="D53" i="5"/>
  <c r="D54" i="5"/>
  <c r="D55" i="5"/>
  <c r="D57" i="5"/>
  <c r="D58" i="5"/>
  <c r="D64" i="5"/>
  <c r="D65" i="5"/>
  <c r="D67" i="5"/>
  <c r="D68" i="5"/>
  <c r="D69" i="5"/>
  <c r="D70" i="5"/>
  <c r="D71" i="5"/>
  <c r="D72" i="5"/>
  <c r="D73" i="5"/>
  <c r="D74" i="5"/>
  <c r="D75" i="5"/>
  <c r="D76" i="5"/>
  <c r="D77" i="5"/>
  <c r="D78" i="5"/>
  <c r="D79" i="5"/>
  <c r="D80" i="5"/>
  <c r="D81" i="5"/>
  <c r="D9" i="5"/>
  <c r="E90" i="5" l="1"/>
  <c r="E91" i="5" s="1"/>
  <c r="F23" i="4" s="1"/>
  <c r="D90" i="5" l="1"/>
  <c r="F19" i="4"/>
  <c r="F15" i="4" l="1"/>
  <c r="F14" i="4" s="1"/>
  <c r="F13" i="4"/>
  <c r="F18" i="4"/>
  <c r="F22" i="4" s="1"/>
  <c r="F24" i="4" s="1"/>
  <c r="F25" i="4" l="1"/>
  <c r="B33" i="2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E96" i="1"/>
  <c r="C34" i="2"/>
  <c r="D34" i="2"/>
  <c r="B34" i="2" l="1"/>
  <c r="E34" i="2" s="1"/>
  <c r="D95" i="1"/>
  <c r="D93" i="1"/>
  <c r="D91" i="1"/>
  <c r="D89" i="1"/>
  <c r="D87" i="1"/>
  <c r="D86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5" i="1"/>
  <c r="D64" i="1"/>
  <c r="D63" i="1"/>
  <c r="D62" i="1"/>
  <c r="D60" i="1"/>
  <c r="D58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5" i="1"/>
  <c r="D23" i="1"/>
  <c r="D21" i="1"/>
  <c r="D20" i="1"/>
  <c r="D19" i="1"/>
  <c r="D18" i="1"/>
  <c r="D16" i="1"/>
  <c r="D14" i="1"/>
  <c r="D13" i="1"/>
  <c r="D12" i="1"/>
  <c r="D11" i="1"/>
  <c r="D10" i="1"/>
  <c r="D9" i="1"/>
  <c r="D7" i="1"/>
</calcChain>
</file>

<file path=xl/sharedStrings.xml><?xml version="1.0" encoding="utf-8"?>
<sst xmlns="http://schemas.openxmlformats.org/spreadsheetml/2006/main" count="1100" uniqueCount="367">
  <si>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</si>
  <si>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</si>
  <si>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</si>
  <si>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</si>
  <si>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</si>
  <si>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</si>
  <si>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</si>
  <si>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</si>
  <si>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</si>
  <si>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</si>
  <si>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</si>
  <si>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</si>
  <si>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</si>
  <si>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</si>
  <si>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 здание</t>
  </si>
  <si>
    <t>100 м</t>
  </si>
  <si>
    <t>1000 м2</t>
  </si>
  <si>
    <t>100 шт.</t>
  </si>
  <si>
    <t>узел</t>
  </si>
  <si>
    <t>1 ИТП</t>
  </si>
  <si>
    <t xml:space="preserve"> </t>
  </si>
  <si>
    <t>Ежедневно</t>
  </si>
  <si>
    <t>По факту</t>
  </si>
  <si>
    <t>По плану</t>
  </si>
  <si>
    <t>Еженедельно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</si>
  <si>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</si>
  <si>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</si>
  <si>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</si>
  <si>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</si>
  <si>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</si>
  <si>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</si>
  <si>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</si>
  <si>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</si>
  <si>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</si>
  <si>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</si>
  <si>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</si>
  <si>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</si>
  <si>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</si>
  <si>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</si>
  <si>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 текущий ремонт электрооборудования  жилых домов</t>
  </si>
  <si>
    <t>Обслуживание инженерного оборудования</t>
  </si>
  <si>
    <t>Обслуживание конструктивных элементов</t>
  </si>
  <si>
    <t>Текущий ремонт инженерного оборудования</t>
  </si>
  <si>
    <t>Транспортные расходы</t>
  </si>
  <si>
    <t>Уборка лестничных клеток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</si>
  <si>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</si>
  <si>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</si>
  <si>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</si>
  <si>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</si>
  <si>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</si>
  <si>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</si>
  <si>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</si>
  <si>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</si>
  <si>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</si>
  <si>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Вывоз и утилизация ТКО, в т.ч. крупногабаритного мусора</t>
  </si>
  <si>
    <t xml:space="preserve">     Аварийное обслуживание</t>
  </si>
  <si>
    <t xml:space="preserve">     Выкашивание газонов</t>
  </si>
  <si>
    <t xml:space="preserve">     Услуги  по вывозу и утилизации ТБО, в т.ч. крупногабаритного мусора</t>
  </si>
  <si>
    <t xml:space="preserve">     Обслуживание и текущий ремонт электрооборудования жилых домов</t>
  </si>
  <si>
    <t xml:space="preserve">     Запуск системы отопления.</t>
  </si>
  <si>
    <t xml:space="preserve">     Осмотр СТО в чердачных и подвальных помещениях (весенний и осенний)</t>
  </si>
  <si>
    <t xml:space="preserve">     Осмотр, РХВ замеры</t>
  </si>
  <si>
    <t xml:space="preserve">     Отключение системы отопления (консервация) - прим.</t>
  </si>
  <si>
    <t xml:space="preserve">     Перевод отопления с подачи на обратку или с обратки на подачу</t>
  </si>
  <si>
    <t xml:space="preserve">     Регулировка балансировочного клапана</t>
  </si>
  <si>
    <t xml:space="preserve">     Сдача ИТП представителю энергоснабжающей организации, составление акта</t>
  </si>
  <si>
    <t xml:space="preserve">     Снятие и запись замера в наряде (ИТП,РХВ)</t>
  </si>
  <si>
    <t xml:space="preserve">     Осмотр кровли, чердака, подъездов, подвального помещения - весенний осмотр</t>
  </si>
  <si>
    <t>1 м 2 основания</t>
  </si>
  <si>
    <t xml:space="preserve">     Очистка фильтра от накипи (отложений)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</si>
  <si>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</si>
  <si>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</si>
  <si>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</si>
  <si>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>Долг за выполненные работы на 01.01.2017 г.</t>
  </si>
  <si>
    <t xml:space="preserve">     Уборка л/клеток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</si>
  <si>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</si>
  <si>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</si>
  <si>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 xml:space="preserve">     Осмотр СТО</t>
  </si>
  <si>
    <t>100 квартир</t>
  </si>
  <si>
    <t xml:space="preserve">     Очистка канализационной сети: внутренней</t>
  </si>
  <si>
    <t xml:space="preserve">     Очистка желобов от мусора: вручную (при расчете 1 кг. мусора = 3 м 1 желоба)</t>
  </si>
  <si>
    <t>м</t>
  </si>
  <si>
    <t>Обслуживание ОДПУ</t>
  </si>
  <si>
    <t xml:space="preserve">     Техническое обслуживание ОДПУ</t>
  </si>
  <si>
    <t>Расходы на истребование задолженности по оплате жилых помещений</t>
  </si>
  <si>
    <t xml:space="preserve">     Истребование дебиторской задолженности</t>
  </si>
  <si>
    <t>1 смеситель</t>
  </si>
  <si>
    <t>Текущий ремонт конструктивных элементов жилых зданий</t>
  </si>
  <si>
    <t xml:space="preserve">     Постановка заклепок в местах соединения труб</t>
  </si>
  <si>
    <t>100 м2</t>
  </si>
  <si>
    <t>100 приборов</t>
  </si>
  <si>
    <t xml:space="preserve">     Укрепление дверных приборов: петли (шарниры), шпингалеты, ручки накладные</t>
  </si>
  <si>
    <t xml:space="preserve">     Услуги а/вышки</t>
  </si>
  <si>
    <t>Ежемесячно</t>
  </si>
  <si>
    <t>Техническое обслуживание нежилых помещений</t>
  </si>
  <si>
    <t>Аренда общего имущества МКД</t>
  </si>
  <si>
    <t>ГВС на содержание общ. имущества</t>
  </si>
  <si>
    <t>Обслуживание ВДГО</t>
  </si>
  <si>
    <t>Отведение сточных вод на содержание общ. им-ва</t>
  </si>
  <si>
    <t>ХВС на содержание общ. имущества</t>
  </si>
  <si>
    <t>Электрическая энергия на содержание общ. имущества</t>
  </si>
  <si>
    <t>Коммунальные ресурсы на содержание общ. имущества МКД</t>
  </si>
  <si>
    <t>Обслуживание газового оборудования</t>
  </si>
  <si>
    <t>Уборка чердаков и подвалов</t>
  </si>
  <si>
    <t xml:space="preserve">     ГВС на содержание общ. имущества</t>
  </si>
  <si>
    <t xml:space="preserve">     Отведение сточных вод на содержание общ. имущества</t>
  </si>
  <si>
    <t xml:space="preserve">     ХВС на содержание общ. имущества</t>
  </si>
  <si>
    <t xml:space="preserve">     Электрическая энергия на содержание общ. имущества</t>
  </si>
  <si>
    <t xml:space="preserve">     Диагностирование газового оборудования</t>
  </si>
  <si>
    <t xml:space="preserve">     Опрессовка ТУ диаметром: до 100 мм</t>
  </si>
  <si>
    <t xml:space="preserve">     Подготовка элеваторного узла Д-80 к зиме</t>
  </si>
  <si>
    <t>10 шт.</t>
  </si>
  <si>
    <t xml:space="preserve">     Очистка кровли от снега толщ. 10 см, сбивание сосулей</t>
  </si>
  <si>
    <t xml:space="preserve">     Смена дверных приборов: навесного замка</t>
  </si>
  <si>
    <t xml:space="preserve">     Смена стекол в деревянных переплетах при площади стекла  до: 0,25 м</t>
  </si>
  <si>
    <t>1 м3</t>
  </si>
  <si>
    <t xml:space="preserve">     Заделка подвальных окон: (изовером, пенопропиленом и тд)</t>
  </si>
  <si>
    <t>10 м2</t>
  </si>
  <si>
    <t xml:space="preserve">     Изготовление щита из доски б/у</t>
  </si>
  <si>
    <t>т</t>
  </si>
  <si>
    <t xml:space="preserve">     Приготовление растворов вручную.</t>
  </si>
  <si>
    <t xml:space="preserve">     Очистка чердаков и подвалов</t>
  </si>
  <si>
    <t>По нормативу</t>
  </si>
  <si>
    <t xml:space="preserve">     Ремонт смесителя без душа, без снятия с места замена кран-буксы</t>
  </si>
  <si>
    <t xml:space="preserve">     Ремонт смесителя с душем, без снятия с места, смена прокладок</t>
  </si>
  <si>
    <t xml:space="preserve">     Заделка подвальных окон: доской (б/у)</t>
  </si>
  <si>
    <t xml:space="preserve">     Проверка наличия тяги в ДВ и вент. каналах</t>
  </si>
  <si>
    <t xml:space="preserve">     Укладка щитов из доски б/у</t>
  </si>
  <si>
    <t xml:space="preserve">     Прочистка вентиляционных каналов.</t>
  </si>
  <si>
    <t xml:space="preserve">     Регулировка КОРАЛЛа накидной гайкой, проверка работоспособности</t>
  </si>
  <si>
    <t>1 участок</t>
  </si>
  <si>
    <t xml:space="preserve">     Валка деревьев с прим. автогидроподъемника без корчевки пня породы тополь при д. ствола  до 100 см</t>
  </si>
  <si>
    <t xml:space="preserve">     Обрезка деревьев высотой: более 5 м</t>
  </si>
  <si>
    <t>1 дерево</t>
  </si>
  <si>
    <t xml:space="preserve">     Обрезка деревьев высотой: более 5 м без формовки</t>
  </si>
  <si>
    <t xml:space="preserve">     Окраска масляными составами поручня Д-32: стальных за 1 раз</t>
  </si>
  <si>
    <t xml:space="preserve">     Ремонт штукатурки стен мусорной стоянки площадью отдельных мест до 5 м2 толщиной слоя до 20 мм</t>
  </si>
  <si>
    <t xml:space="preserve">     Уплотнение сгонов с применением льняной пряди или асбестового шнура (без разборки сгонов)</t>
  </si>
  <si>
    <t>1 соединение</t>
  </si>
  <si>
    <t xml:space="preserve">     Устранение засоров санитарных приборов</t>
  </si>
  <si>
    <t>1 прибор</t>
  </si>
  <si>
    <t xml:space="preserve">     Заделка подвальных окон: фанерой</t>
  </si>
  <si>
    <t xml:space="preserve">     Перенавеска водосточных труб.</t>
  </si>
  <si>
    <t xml:space="preserve">     Проверка исправности канализационных вытяжек (по жалобе)</t>
  </si>
  <si>
    <t xml:space="preserve">     Смена ухватов для водосточных труб</t>
  </si>
  <si>
    <t xml:space="preserve">     Смена отдельных участков трубопроводов из полиэтиленовых  труб высокой плотности: диам. 100 мм</t>
  </si>
  <si>
    <t xml:space="preserve">     Демонтаж-монтаж жалюзийных решеток</t>
  </si>
  <si>
    <t xml:space="preserve">     Монтаж козырька над входной дверью в подъезд</t>
  </si>
  <si>
    <t xml:space="preserve">     Окраска перхлорвиниловыми красками по подготовленной пов-ти фасадов: простых за 1р с земли и  лесов</t>
  </si>
  <si>
    <t xml:space="preserve">     Ремонт козырьков над подъездом (сварка)</t>
  </si>
  <si>
    <t xml:space="preserve">     Ремонт штукатурки гладких фасадов по камню и бетону с люлек: на каждые следущие 10 мм толщ 61-10-1</t>
  </si>
  <si>
    <t xml:space="preserve">     Ручная газовая резка круглой стали диаметром до 24 мм Срезка замка, кронштейна, штырей</t>
  </si>
  <si>
    <t xml:space="preserve">     Смена воронки с вышки</t>
  </si>
  <si>
    <t xml:space="preserve">     Смена частей водосточных труб</t>
  </si>
  <si>
    <t>100 м, 100 шт.</t>
  </si>
  <si>
    <t xml:space="preserve">     Смена частей водосточных труб: отметов</t>
  </si>
  <si>
    <t xml:space="preserve">     Смена: колен водосточных труб с вышки</t>
  </si>
  <si>
    <t xml:space="preserve">     Смена: прямых звеньев водосточных труб с автовышек</t>
  </si>
  <si>
    <t xml:space="preserve">     Улучшенная окраска масляными составами по дереву: доски объявлений</t>
  </si>
  <si>
    <t xml:space="preserve">     Установка блоков в наружных и внутренних дверных проемах: в каменных стенах, площадь проема до 3 м2</t>
  </si>
  <si>
    <t xml:space="preserve">     Установка досок объявлений с изготовлением</t>
  </si>
  <si>
    <t>АКТ № 107/10-2017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</si>
  <si>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10 квартала 107.</t>
  </si>
  <si>
    <t>Отчет по бюджету №107/10-2017</t>
  </si>
  <si>
    <t>Задолженность по оплате за содержание и текущий ремонт на 01.01.2018 г. -  339 962,67 руб.</t>
  </si>
  <si>
    <t>на общую сумму 586 661,15 руб. (Пятьсот восемьдесят шесть тысяч шестьсот шестьдесят один рубль 15 копеек).</t>
  </si>
  <si>
    <t>Долг за выполненные работы (доходы за минусом расходов) на  01.01.2018 г. -  130 791,12 руб.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</si>
  <si>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</si>
  <si>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</si>
  <si>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</si>
  <si>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</si>
  <si>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</si>
  <si>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</si>
  <si>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</si>
  <si>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</si>
  <si>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</si>
  <si>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</si>
  <si>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</si>
  <si>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</si>
  <si>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</si>
  <si>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</si>
  <si>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</si>
  <si>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</si>
  <si>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</si>
  <si>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</si>
  <si>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</si>
  <si>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</si>
  <si>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</si>
  <si>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</si>
  <si>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</si>
  <si>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</si>
  <si>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</si>
  <si>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</si>
  <si>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107/10-2018</t>
  </si>
  <si>
    <t xml:space="preserve">     Демонтаж МАФ металлических</t>
  </si>
  <si>
    <t>1 стойка</t>
  </si>
  <si>
    <t xml:space="preserve">     Завоз песка, ПГС, щебня, земли</t>
  </si>
  <si>
    <t xml:space="preserve">     Окраска известковыми составами: по кирпичу и бетону (бордюр. столбики, столбы)</t>
  </si>
  <si>
    <t xml:space="preserve">     Ремонт карусели с окраской</t>
  </si>
  <si>
    <t xml:space="preserve">     Ремонт качели-карусели без окраски (прим.)</t>
  </si>
  <si>
    <t xml:space="preserve">     Ремонт ограждения мусорной стоянки</t>
  </si>
  <si>
    <t xml:space="preserve">     Ремонт скамейки без спинки</t>
  </si>
  <si>
    <t xml:space="preserve">     Вывоз и утилизация ТКО, в т.ч. крупногабаритный мусор</t>
  </si>
  <si>
    <t xml:space="preserve">     Коммунальные ресурсы на содержание общего имущества МКД</t>
  </si>
  <si>
    <t xml:space="preserve">     Техобслуживание газового оборудования</t>
  </si>
  <si>
    <t>1 стояк</t>
  </si>
  <si>
    <t xml:space="preserve">     Устройство прожектрора с фотореле</t>
  </si>
  <si>
    <t xml:space="preserve">     Запуск потока воды: отопление, ГВС</t>
  </si>
  <si>
    <t>1 узел</t>
  </si>
  <si>
    <t xml:space="preserve">     Осмотр выпусков канализации  (засоры, подпоры) прим.</t>
  </si>
  <si>
    <t xml:space="preserve">     Осмотр, замеры, опломбировка ПУ Т/У с представителем</t>
  </si>
  <si>
    <t xml:space="preserve">     Перекрытие потока воды: отопление, ГВС</t>
  </si>
  <si>
    <t xml:space="preserve">     Перемотка сгона со сливом стояка</t>
  </si>
  <si>
    <t xml:space="preserve">     Промывка трубопровода системы отопления</t>
  </si>
  <si>
    <t>м3</t>
  </si>
  <si>
    <t xml:space="preserve">     Ремонт смесителя без душа</t>
  </si>
  <si>
    <t xml:space="preserve">     Ремонт смесителя без душа, без снятия с места, смена прокладок</t>
  </si>
  <si>
    <t xml:space="preserve">     Сдача ИТП представителю энергоснабжающей организации</t>
  </si>
  <si>
    <t xml:space="preserve">     Закрытие подвальных окон и люков (прим)</t>
  </si>
  <si>
    <t xml:space="preserve">     Закрытие слуховых окон и люков выхода на кровлю</t>
  </si>
  <si>
    <t xml:space="preserve">     Осмотр квартир</t>
  </si>
  <si>
    <t xml:space="preserve">     Осмотр кровли, чердака, люков</t>
  </si>
  <si>
    <t xml:space="preserve">     Осмотр кровли, чердака, подъездов, подвального помещения -подготовка к зиме</t>
  </si>
  <si>
    <t xml:space="preserve">     Очистка  кровли от снега, сбивание сосулей</t>
  </si>
  <si>
    <t xml:space="preserve">     Очистка  кровли от снега, сбивание сосулей вышка</t>
  </si>
  <si>
    <t>1 м 1 основания</t>
  </si>
  <si>
    <t xml:space="preserve">     Очистка желобов от мусора: вручную (при расчете 1 кг. мусора = 3 м 1 желоба) - в.</t>
  </si>
  <si>
    <t xml:space="preserve">     Плановые проверки вентиляционных каналов и оголовков</t>
  </si>
  <si>
    <t xml:space="preserve">     Осмотр замеры рамок холодной воды</t>
  </si>
  <si>
    <t>чел.-ч</t>
  </si>
  <si>
    <t xml:space="preserve">     Демонтаж МАФ (металлические)</t>
  </si>
  <si>
    <t xml:space="preserve">     Демонтаж- монтаж плит перекрытий каналов площадью: до 5 м2</t>
  </si>
  <si>
    <t xml:space="preserve">     Заделка выбоин в цементных полах площадью до: 0,5 м2</t>
  </si>
  <si>
    <t>100 мест</t>
  </si>
  <si>
    <t xml:space="preserve">     Очистка вручную поверхности фасадов от перхлорвиниловых и масляных красок: с земли и лесов</t>
  </si>
  <si>
    <t xml:space="preserve">     Разборка дымовых кирпичных труб и боровов в один канал</t>
  </si>
  <si>
    <t xml:space="preserve">     Ремонт кладки "Боровов" отдельными местами (5 кирпич.)</t>
  </si>
  <si>
    <t xml:space="preserve">     Ремонт крыльца цементным раствором площадью заделки: до 0,5 м2</t>
  </si>
  <si>
    <t xml:space="preserve">     Ремонт крыльца цементным раствором площадью заделки: до 1,0 м2</t>
  </si>
  <si>
    <t xml:space="preserve">     Ремонт МАФ</t>
  </si>
  <si>
    <t xml:space="preserve">     Смена частей водосточных труб: отливов (отметов)</t>
  </si>
  <si>
    <t xml:space="preserve">     Укладка (установка) трапа ходового б/у</t>
  </si>
  <si>
    <t xml:space="preserve">     Шпаклевка фасада по штукатурке</t>
  </si>
  <si>
    <t xml:space="preserve">     Услуги  по вывозу и утилизации листвы, веток, деревьев, скошенной травы , смета и др.</t>
  </si>
  <si>
    <t>АКТ № 107/10-2018</t>
  </si>
  <si>
    <t>"31" марта 2019 г.</t>
  </si>
  <si>
    <t>По смете</t>
  </si>
  <si>
    <t>По договору</t>
  </si>
  <si>
    <t>По тарифу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</si>
  <si>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</si>
  <si>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</si>
  <si>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Всего  за период с "01" января 2018 г. по "31"декабря 2018 г. выполнено работ (оказано услуг) на общую сумму 515 981.76 руб. (Пятьсот пятнадцать тысяч девятьсот восемьдесят один рубль 76 копеек)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</si>
  <si>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</si>
  <si>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</si>
  <si>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</si>
  <si>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</si>
  <si>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</si>
  <si>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</si>
  <si>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</si>
  <si>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</si>
  <si>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</si>
  <si>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</si>
  <si>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</si>
  <si>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</si>
  <si>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</si>
  <si>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Вывозка порубочных остатков на расстояние 22 км (класс груза 3)</t>
  </si>
  <si>
    <t xml:space="preserve">     Разделка древесины твердых пород и лиственницы, полученной от валки леса, диамм стволов:до 12 см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</si>
  <si>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</si>
  <si>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</si>
  <si>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</si>
  <si>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>Изготовление ключей</t>
  </si>
  <si>
    <t xml:space="preserve">     Изготовление ключей</t>
  </si>
  <si>
    <t>16 стояков</t>
  </si>
  <si>
    <t>Обслуживание и текущий ремонт инженерного оборудования</t>
  </si>
  <si>
    <t xml:space="preserve">     Демонтаж- монтаж сгонов у трубопроводов диаметром: 25мм (перемотка)</t>
  </si>
  <si>
    <t xml:space="preserve">     Регулировка температуры отопления в ИТП вентилями</t>
  </si>
  <si>
    <t xml:space="preserve">     Смена отдельных участков трубопроводов диаметром: 25 мм</t>
  </si>
  <si>
    <t xml:space="preserve">     Осмотр системы центрального отопления, устройств в чердачных и подвальных помещениях.</t>
  </si>
  <si>
    <t xml:space="preserve">     Отогрев трубопровода Д-15, Д-20</t>
  </si>
  <si>
    <t xml:space="preserve">     Подготовка элеваторного узла</t>
  </si>
  <si>
    <t xml:space="preserve">     Расконсервация системы отопления</t>
  </si>
  <si>
    <t xml:space="preserve">     Сдача РХВ представителю водоканала, составление акта</t>
  </si>
  <si>
    <t>Обслуживание и текущий ремонт конструктивных элементов</t>
  </si>
  <si>
    <t xml:space="preserve">     Ремонт отдельных мест покрытия из асбоцементных листов: обыкновенного профиля (мат. БУ)</t>
  </si>
  <si>
    <t xml:space="preserve">     Очистка  кровли от снега толщ. 10см, сбивание сосулей вышка</t>
  </si>
  <si>
    <t xml:space="preserve">     Проверка исправности канализационных вытяжек</t>
  </si>
  <si>
    <t>1 кв</t>
  </si>
  <si>
    <t xml:space="preserve">     Прочистка вентиляционных каналов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</si>
  <si>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</si>
  <si>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</si>
  <si>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</si>
  <si>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>Заказчик -         ________________________________________   __________________________________</t>
  </si>
  <si>
    <t>АКТ № 107/10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</si>
  <si>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</si>
  <si>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По графику</t>
  </si>
  <si>
    <t xml:space="preserve">                         _________________________________________      ____________________________________</t>
  </si>
  <si>
    <t>Отчет по бюджету № 107/10-2019</t>
  </si>
  <si>
    <t>Период: с 01.01.2019 по 31.12.2019 года.</t>
  </si>
  <si>
    <t xml:space="preserve">     Услугу по контролю капитального ремонта</t>
  </si>
  <si>
    <t xml:space="preserve">           2. Всего за период с "01"января 2019 г. по "31"декабря 2019 г. выполнено работ на общую сумму 386399.92 руб. (Триста восемьдесят шесть тысяч триста девяносто девять рублей 92 копейки)</t>
  </si>
  <si>
    <t xml:space="preserve">Исполнитель -           Директор ООО "ТРЭК" Плотников А.А. </t>
  </si>
  <si>
    <t>Отчет по бюджету № 107/10-2020</t>
  </si>
  <si>
    <t>Период: с 01.01.2020 по 31.12.2020 года.</t>
  </si>
  <si>
    <t>Переходящие остатки денежных средств за выполненные работы (на конец периода; + резерв, - долг)</t>
  </si>
  <si>
    <t>31 марта 2021 г.</t>
  </si>
  <si>
    <t xml:space="preserve">     Вывоз листвы и смета</t>
  </si>
  <si>
    <t xml:space="preserve">     Дезинфекция мест общего пользования МКД</t>
  </si>
  <si>
    <t xml:space="preserve">     Окраска известковыми составами: по кирпичу и бетону (бордюр. столбики, столбы) за 2019 год</t>
  </si>
  <si>
    <t xml:space="preserve">     Разделка древесины мягких пород, полученной от валки леса, диам. стволов: до 20 см</t>
  </si>
  <si>
    <t xml:space="preserve">     Ремонт мусорного контейнера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</si>
  <si>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</si>
  <si>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</si>
  <si>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Проверка работ-ти запорной арматуры, устранение мелких неисправностей, проверка работы ПУ РХВ</t>
  </si>
  <si>
    <t xml:space="preserve">     Регулировка РТВЖ</t>
  </si>
  <si>
    <t xml:space="preserve">     Ремонт элеваторов со снятием с места (прим)</t>
  </si>
  <si>
    <t xml:space="preserve">     Смена внутренних трубопроводов из стальных труб д. 20 мм</t>
  </si>
  <si>
    <t xml:space="preserve">     Смена внутренних трубопроводов из стальных труб д. 25 мм</t>
  </si>
  <si>
    <t xml:space="preserve">     Смена внутренних трубопроводов из стальных труб д. до 32 мм</t>
  </si>
  <si>
    <t xml:space="preserve">     Запуск потока воды: отопление, ГВС, ХВС</t>
  </si>
  <si>
    <t xml:space="preserve">     Ликвидация воздушных пробок в системе отопления, в стояке</t>
  </si>
  <si>
    <t xml:space="preserve">     Осмотр подвальных помещений</t>
  </si>
  <si>
    <t xml:space="preserve">     Перекрытие потока воды: отопление, ГВС, ХВС</t>
  </si>
  <si>
    <t xml:space="preserve">     Рытье ям для стоек и столбов</t>
  </si>
  <si>
    <t>100 ям</t>
  </si>
  <si>
    <t xml:space="preserve">     Смена: колен водосточных труб</t>
  </si>
  <si>
    <t xml:space="preserve">     Смена: прямых звеньев водосточных труб</t>
  </si>
  <si>
    <t xml:space="preserve">     Установка металлических столбов высотой до 4м</t>
  </si>
  <si>
    <t xml:space="preserve">     Очистка  кровли от снега толщ. 10см, сбивание сосулей</t>
  </si>
  <si>
    <t xml:space="preserve">     Очистка желобов и кровли от снега, сбивание сосулей</t>
  </si>
  <si>
    <t xml:space="preserve">     Смена ухватов для водосточных труб: в каменных стенах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</si>
  <si>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</si>
  <si>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</si>
  <si>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>Текущий ремонт</t>
  </si>
  <si>
    <t xml:space="preserve">     Установка прожекторов и фотореле</t>
  </si>
  <si>
    <t xml:space="preserve">Исполнитель -           Директор ООО "ТРЭК", Плотников А.А. </t>
  </si>
  <si>
    <t xml:space="preserve">           2. Всего за период с "01"января 2020 г. по "31"декабря 2020 г. выполнено работ на общую сумму 482159.19 руб. (Четыреста восемьдесят две тысячи сто пятьдесят девять рублей 19 копеек)</t>
  </si>
  <si>
    <t xml:space="preserve">                         ___________________________________________      ____________________________________</t>
  </si>
  <si>
    <t>31 марта 2022 г.</t>
  </si>
  <si>
    <t xml:space="preserve">     Разделка древесины мягких пород, доски</t>
  </si>
  <si>
    <t xml:space="preserve">     Спиливание скелетных ветвей деревьев</t>
  </si>
  <si>
    <t xml:space="preserve">     Разделка древесины мягких пород, полученной от валки леса, диам. стволов:более 32 см</t>
  </si>
  <si>
    <t xml:space="preserve">     Монтаж металлических дверей</t>
  </si>
  <si>
    <t xml:space="preserve">     Приварка проушины</t>
  </si>
  <si>
    <t xml:space="preserve">     Приварка шарнира</t>
  </si>
  <si>
    <t xml:space="preserve">     Осмотр и устранение мелких неисправностей на РХВ</t>
  </si>
  <si>
    <t xml:space="preserve">     Осмотр подвальных помещений и выпуска при подпоре</t>
  </si>
  <si>
    <t>1 осмотр</t>
  </si>
  <si>
    <t xml:space="preserve">     Осмотр СТО в чердачных и подвальных помещениях ФКР</t>
  </si>
  <si>
    <t xml:space="preserve">     Осмотр, проверка работы приборов ИТП, РХВ</t>
  </si>
  <si>
    <t xml:space="preserve">     Отключение системы отопления</t>
  </si>
  <si>
    <t xml:space="preserve">     Смена досок в щитах до 3 шт в одном месте</t>
  </si>
  <si>
    <t xml:space="preserve">     Установка частей водосточных труб (колен)</t>
  </si>
  <si>
    <t xml:space="preserve">     Установка частей водосточных труб с  земли, лестниц и подмостей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</si>
  <si>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</si>
  <si>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</si>
  <si>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Очистка  кровли от снега, сбивание сосулей с выходом на кровлю</t>
  </si>
  <si>
    <t xml:space="preserve">     Очистка воронки и колен от мусора, снега</t>
  </si>
  <si>
    <t xml:space="preserve">     Проверка исправности вент. каналов, правильного расположения оголовков относ. крыши и наличия тяги</t>
  </si>
  <si>
    <t xml:space="preserve">     Покрытие поверхностей грунтовкой глубокого проникновения: за 1 раз стен</t>
  </si>
  <si>
    <t xml:space="preserve">     Ремонт штукатурки лестничных маршей и площадок.</t>
  </si>
  <si>
    <t>385069.12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</si>
  <si>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</si>
  <si>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</si>
  <si>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</si>
  <si>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по бюджету № 107/10-2021</t>
  </si>
  <si>
    <t>Период: с 01.01.2021 по 31.12.2021 года.</t>
  </si>
  <si>
    <t>Отчет составил: экономист                                 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</si>
</sst>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р_._-;\-* #,##0.00_р_._-;_-* &quot;-&quot;??_р_._-;_-@_-"/>
    <numFmt numFmtId="165" formatCode="0.00;[Red]\-0.00"/>
    <numFmt numFmtId="166" formatCode="0;[Red]\-0"/>
    <numFmt numFmtId="167" formatCode="0.0;[Red]\-0.0"/>
    <numFmt numFmtId="168" formatCode="0.000;[Red]\-0.00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b/>
      <sz val="11"/>
      <name val="Times New Roman"/>
      <family val="1"/>
      <charset val="204"/>
    </font>
    <font>
      <sz val="8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11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1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right" vertical="top"/>
    </xf>
    <xf numFmtId="0" fontId="23" fillId="3" borderId="0">
      <alignment horizontal="right" vertical="top"/>
    </xf>
    <xf numFmtId="0" fontId="23" fillId="0" borderId="0">
      <alignment horizontal="right" vertical="top"/>
    </xf>
    <xf numFmtId="0" fontId="24" fillId="0" borderId="0">
      <alignment horizontal="center" vertical="center"/>
    </xf>
    <xf numFmtId="0" fontId="23" fillId="0" borderId="0">
      <alignment horizontal="left" vertical="top"/>
    </xf>
    <xf numFmtId="0" fontId="1" fillId="0" borderId="0"/>
  </cellStyleXfs>
  <cellXfs count="213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13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horizontal="left" vertical="center"/>
    </xf>
    <xf numFmtId="0" fontId="12" fillId="0" borderId="1" xfId="2" applyFont="1" applyBorder="1" applyAlignment="1">
      <alignment vertical="center" wrapText="1"/>
    </xf>
    <xf numFmtId="164" fontId="10" fillId="0" borderId="1" xfId="1" applyFont="1" applyBorder="1" applyAlignment="1">
      <alignment horizontal="center" vertical="center"/>
    </xf>
    <xf numFmtId="0" fontId="14" fillId="0" borderId="1" xfId="2" applyFont="1" applyBorder="1" applyAlignment="1">
      <alignment vertical="center" wrapText="1"/>
    </xf>
    <xf numFmtId="0" fontId="14" fillId="0" borderId="1" xfId="2" applyFont="1" applyBorder="1" applyAlignment="1">
      <alignment horizontal="center" vertical="center"/>
    </xf>
    <xf numFmtId="164" fontId="14" fillId="0" borderId="1" xfId="1" applyFont="1" applyBorder="1" applyAlignment="1">
      <alignment horizontal="center" vertical="center"/>
    </xf>
    <xf numFmtId="0" fontId="1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Alignment="1">
      <alignment horizontal="left" vertical="center"/>
    </xf>
    <xf numFmtId="0" fontId="1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164" fontId="16" fillId="0" borderId="1" xfId="1" applyFont="1" applyBorder="1" applyAlignment="1">
      <alignment horizontal="center" vertical="center"/>
    </xf>
    <xf numFmtId="0" fontId="14" fillId="2" borderId="5" xfId="0" applyFont="1" applyFill="1" applyBorder="1" applyAlignment="1">
      <alignment vertical="center" wrapText="1"/>
    </xf>
    <xf numFmtId="0" fontId="15" fillId="0" borderId="4" xfId="0" applyFont="1" applyFill="1" applyBorder="1" applyAlignment="1">
      <alignment vertical="center" wrapText="1"/>
    </xf>
    <xf numFmtId="0" fontId="14" fillId="2" borderId="5" xfId="0" applyFont="1" applyFill="1" applyBorder="1" applyAlignment="1">
      <alignment vertical="center"/>
    </xf>
    <xf numFmtId="0" fontId="1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4" fillId="2" borderId="6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/>
    </xf>
    <xf numFmtId="167" fontId="15" fillId="0" borderId="2" xfId="0" applyNumberFormat="1" applyFont="1" applyFill="1" applyBorder="1" applyAlignment="1">
      <alignment horizontal="center" vertical="center"/>
    </xf>
    <xf numFmtId="166" fontId="15" fillId="0" borderId="2" xfId="0" applyNumberFormat="1" applyFont="1" applyFill="1" applyBorder="1" applyAlignment="1">
      <alignment horizontal="center" vertical="center"/>
    </xf>
    <xf numFmtId="168" fontId="15" fillId="0" borderId="2" xfId="0" applyNumberFormat="1" applyFont="1" applyFill="1" applyBorder="1" applyAlignment="1">
      <alignment horizontal="center" vertical="center"/>
    </xf>
    <xf numFmtId="165" fontId="15" fillId="0" borderId="2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2" fontId="14" fillId="2" borderId="6" xfId="0" applyNumberFormat="1" applyFont="1" applyFill="1" applyBorder="1" applyAlignment="1">
      <alignment horizontal="center" vertical="center" wrapText="1"/>
    </xf>
    <xf numFmtId="2" fontId="15" fillId="0" borderId="2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top" wrapText="1"/>
    </xf>
    <xf numFmtId="0" fontId="14" fillId="2" borderId="7" xfId="0" applyFont="1" applyFill="1" applyBorder="1" applyAlignment="1">
      <alignment horizontal="center" vertical="center" wrapText="1"/>
    </xf>
    <xf numFmtId="165" fontId="15" fillId="0" borderId="3" xfId="0" applyNumberFormat="1" applyFont="1" applyFill="1" applyBorder="1" applyAlignment="1">
      <alignment horizontal="center" vertical="center"/>
    </xf>
    <xf numFmtId="0" fontId="16" fillId="0" borderId="1" xfId="0" applyFont="1" applyBorder="1" applyAlignment="1">
      <alignment vertical="top" wrapText="1"/>
    </xf>
    <xf numFmtId="164" fontId="4" fillId="0" borderId="0" xfId="0" applyNumberFormat="1" applyFont="1"/>
    <xf numFmtId="164" fontId="4" fillId="0" borderId="0" xfId="1" applyFont="1"/>
    <xf numFmtId="164" fontId="15" fillId="0" borderId="0" xfId="1" applyFont="1" applyAlignment="1"/>
    <xf numFmtId="164" fontId="16" fillId="0" borderId="0" xfId="1" applyFont="1" applyBorder="1" applyAlignment="1">
      <alignment horizontal="left"/>
    </xf>
    <xf numFmtId="164" fontId="15" fillId="0" borderId="0" xfId="1" applyFont="1" applyBorder="1" applyAlignment="1">
      <alignment horizontal="left"/>
    </xf>
    <xf numFmtId="164" fontId="4" fillId="0" borderId="0" xfId="1" applyFont="1" applyBorder="1"/>
    <xf numFmtId="164" fontId="4" fillId="0" borderId="0" xfId="1" applyFont="1" applyBorder="1" applyAlignment="1">
      <alignment wrapText="1"/>
    </xf>
    <xf numFmtId="164" fontId="18" fillId="0" borderId="0" xfId="1" quotePrefix="1" applyFont="1" applyAlignment="1">
      <alignment horizontal="right" vertical="top" wrapText="1"/>
    </xf>
    <xf numFmtId="164" fontId="18" fillId="0" borderId="0" xfId="1" quotePrefix="1" applyFont="1" applyBorder="1" applyAlignment="1">
      <alignment vertical="top" wrapText="1"/>
    </xf>
    <xf numFmtId="164" fontId="18" fillId="0" borderId="0" xfId="1" quotePrefix="1" applyFont="1" applyAlignment="1">
      <alignment vertical="top" wrapText="1"/>
    </xf>
    <xf numFmtId="164" fontId="18" fillId="0" borderId="0" xfId="1" quotePrefix="1" applyFont="1" applyBorder="1" applyAlignment="1">
      <alignment horizontal="right" vertical="top" wrapText="1"/>
    </xf>
    <xf numFmtId="164" fontId="18" fillId="0" borderId="0" xfId="1" quotePrefix="1" applyFont="1" applyAlignment="1">
      <alignment horizontal="left" vertical="top" wrapText="1"/>
    </xf>
    <xf numFmtId="164" fontId="4" fillId="0" borderId="0" xfId="1" applyFont="1" applyAlignment="1">
      <alignment wrapText="1"/>
    </xf>
    <xf numFmtId="164" fontId="4" fillId="0" borderId="8" xfId="1" applyFont="1" applyBorder="1" applyAlignment="1">
      <alignment wrapText="1"/>
    </xf>
    <xf numFmtId="164" fontId="18" fillId="0" borderId="10" xfId="1" quotePrefix="1" applyFont="1" applyBorder="1" applyAlignment="1">
      <alignment vertical="top" wrapText="1"/>
    </xf>
    <xf numFmtId="164" fontId="15" fillId="0" borderId="0" xfId="1" applyFont="1" applyAlignment="1">
      <alignment horizontal="left" vertical="center"/>
    </xf>
    <xf numFmtId="164" fontId="4" fillId="0" borderId="1" xfId="1" applyFont="1" applyBorder="1" applyAlignment="1">
      <alignment wrapText="1"/>
    </xf>
    <xf numFmtId="164" fontId="15" fillId="0" borderId="0" xfId="1" applyFont="1" applyAlignment="1">
      <alignment horizontal="left" vertical="top"/>
    </xf>
    <xf numFmtId="164" fontId="18" fillId="0" borderId="0" xfId="1" applyFont="1" applyBorder="1" applyAlignment="1">
      <alignment horizontal="right" vertical="top" wrapText="1"/>
    </xf>
    <xf numFmtId="164" fontId="18" fillId="0" borderId="0" xfId="1" applyFont="1" applyBorder="1" applyAlignment="1">
      <alignment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164" fontId="15" fillId="0" borderId="0" xfId="1" applyFont="1" applyAlignment="1">
      <alignment horizontal="left"/>
    </xf>
    <xf numFmtId="164" fontId="19" fillId="0" borderId="0" xfId="1" applyFont="1" applyAlignment="1">
      <alignment horizontal="left" vertical="top"/>
    </xf>
    <xf numFmtId="164" fontId="20" fillId="4" borderId="14" xfId="1" applyFont="1" applyFill="1" applyBorder="1" applyAlignment="1">
      <alignment horizontal="left" vertical="center"/>
    </xf>
    <xf numFmtId="164" fontId="19" fillId="0" borderId="0" xfId="1" applyFont="1" applyAlignment="1">
      <alignment horizontal="left" vertical="center"/>
    </xf>
    <xf numFmtId="164" fontId="21" fillId="0" borderId="0" xfId="1" applyFont="1"/>
    <xf numFmtId="164" fontId="19" fillId="0" borderId="0" xfId="1" applyFont="1" applyAlignment="1">
      <alignment horizontal="left"/>
    </xf>
    <xf numFmtId="164" fontId="21" fillId="0" borderId="0" xfId="1" applyFont="1" applyAlignment="1"/>
    <xf numFmtId="164" fontId="0" fillId="0" borderId="0" xfId="1" applyFont="1"/>
    <xf numFmtId="0" fontId="13" fillId="0" borderId="0" xfId="0" applyFont="1" applyAlignment="1">
      <alignment horizontal="center"/>
    </xf>
    <xf numFmtId="164" fontId="19" fillId="0" borderId="18" xfId="1" applyFont="1" applyBorder="1" applyAlignment="1">
      <alignment horizontal="center" vertical="top" wrapText="1"/>
    </xf>
    <xf numFmtId="0" fontId="4" fillId="0" borderId="0" xfId="0" applyFont="1" applyAlignment="1">
      <alignment horizontal="center" vertical="center"/>
    </xf>
    <xf numFmtId="0" fontId="4" fillId="0" borderId="0" xfId="0" applyFont="1" applyFill="1" applyAlignment="1"/>
    <xf numFmtId="0" fontId="15" fillId="0" borderId="5" xfId="0" applyFont="1" applyFill="1" applyBorder="1" applyAlignment="1">
      <alignment vertical="top" wrapText="1"/>
    </xf>
    <xf numFmtId="0" fontId="15" fillId="0" borderId="1" xfId="0" applyFont="1" applyFill="1" applyBorder="1" applyAlignment="1">
      <alignment horizontal="center" vertical="center"/>
    </xf>
    <xf numFmtId="165" fontId="15" fillId="0" borderId="1" xfId="0" applyNumberFormat="1" applyFont="1" applyFill="1" applyBorder="1" applyAlignment="1">
      <alignment horizontal="center" vertical="center"/>
    </xf>
    <xf numFmtId="166" fontId="15" fillId="0" borderId="1" xfId="0" applyNumberFormat="1" applyFont="1" applyFill="1" applyBorder="1" applyAlignment="1">
      <alignment horizontal="center" vertical="center"/>
    </xf>
    <xf numFmtId="168" fontId="15" fillId="0" borderId="1" xfId="0" applyNumberFormat="1" applyFont="1" applyFill="1" applyBorder="1" applyAlignment="1">
      <alignment horizontal="center" vertical="center"/>
    </xf>
    <xf numFmtId="167" fontId="15" fillId="0" borderId="1" xfId="0" applyNumberFormat="1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vertical="top" wrapText="1"/>
    </xf>
    <xf numFmtId="0" fontId="13" fillId="0" borderId="0" xfId="0" applyFont="1" applyFill="1" applyAlignment="1"/>
    <xf numFmtId="165" fontId="14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164" fontId="4" fillId="0" borderId="0" xfId="1" applyFont="1" applyAlignment="1">
      <alignment horizontal="center" vertical="center" wrapText="1"/>
    </xf>
    <xf numFmtId="164" fontId="4" fillId="0" borderId="0" xfId="1" applyFont="1" applyAlignment="1">
      <alignment horizontal="center" vertical="center"/>
    </xf>
    <xf numFmtId="0" fontId="18" fillId="0" borderId="0" xfId="1" quotePrefix="1" applyNumberFormat="1" applyFont="1" applyBorder="1" applyAlignment="1">
      <alignment horizontal="left" vertical="top" wrapText="1"/>
    </xf>
    <xf numFmtId="0" fontId="18" fillId="3" borderId="0" xfId="1" applyNumberFormat="1" applyFont="1" applyFill="1" applyBorder="1" applyAlignment="1">
      <alignment horizontal="left" vertical="top" wrapText="1"/>
    </xf>
    <xf numFmtId="0" fontId="18" fillId="0" borderId="0" xfId="1" applyNumberFormat="1" applyFont="1" applyBorder="1" applyAlignment="1">
      <alignment horizontal="left" vertical="top" wrapText="1"/>
    </xf>
    <xf numFmtId="164" fontId="20" fillId="0" borderId="18" xfId="1" applyFont="1" applyBorder="1" applyAlignment="1">
      <alignment horizontal="center" vertical="top"/>
    </xf>
    <xf numFmtId="164" fontId="20" fillId="5" borderId="0" xfId="1" applyFont="1" applyFill="1" applyAlignment="1">
      <alignment horizontal="left" vertical="top"/>
    </xf>
    <xf numFmtId="164" fontId="20" fillId="0" borderId="0" xfId="1" applyFont="1" applyAlignment="1">
      <alignment horizontal="left" vertical="top"/>
    </xf>
    <xf numFmtId="164" fontId="20" fillId="0" borderId="18" xfId="1" applyFont="1" applyBorder="1" applyAlignment="1">
      <alignment horizontal="center" vertical="top" wrapText="1"/>
    </xf>
    <xf numFmtId="164" fontId="25" fillId="0" borderId="0" xfId="1" applyFont="1"/>
    <xf numFmtId="164" fontId="20" fillId="0" borderId="18" xfId="1" applyFont="1" applyFill="1" applyBorder="1" applyAlignment="1">
      <alignment horizontal="center" vertical="top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5" fillId="0" borderId="0" xfId="1" applyFont="1" applyAlignment="1">
      <alignment horizontal="left"/>
    </xf>
    <xf numFmtId="0" fontId="15" fillId="0" borderId="0" xfId="0" applyFont="1" applyFill="1" applyAlignment="1">
      <alignment vertical="center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 applyAlignment="1"/>
    <xf numFmtId="0" fontId="15" fillId="0" borderId="0" xfId="0" applyFont="1" applyFill="1" applyAlignment="1">
      <alignment horizontal="left" vertical="top"/>
    </xf>
    <xf numFmtId="164" fontId="15" fillId="0" borderId="1" xfId="1" applyNumberFormat="1" applyFont="1" applyFill="1" applyBorder="1" applyAlignment="1">
      <alignment vertical="center" wrapText="1"/>
    </xf>
    <xf numFmtId="164" fontId="15" fillId="0" borderId="1" xfId="1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vertical="top" wrapText="1"/>
    </xf>
    <xf numFmtId="164" fontId="15" fillId="0" borderId="1" xfId="1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164" fontId="14" fillId="0" borderId="1" xfId="1" applyNumberFormat="1" applyFont="1" applyFill="1" applyBorder="1" applyAlignment="1">
      <alignment vertical="top" wrapText="1"/>
    </xf>
    <xf numFmtId="164" fontId="14" fillId="0" borderId="1" xfId="1" applyNumberFormat="1" applyFont="1" applyFill="1" applyBorder="1" applyAlignment="1">
      <alignment horizontal="center" vertical="center" wrapText="1"/>
    </xf>
    <xf numFmtId="164" fontId="22" fillId="0" borderId="1" xfId="1" applyNumberFormat="1" applyFont="1" applyFill="1" applyBorder="1" applyAlignment="1">
      <alignment vertical="center"/>
    </xf>
    <xf numFmtId="164" fontId="22" fillId="0" borderId="1" xfId="1" applyNumberFormat="1" applyFont="1" applyFill="1" applyBorder="1" applyAlignment="1">
      <alignment horizontal="center" vertical="center"/>
    </xf>
    <xf numFmtId="164" fontId="22" fillId="0" borderId="1" xfId="1" applyNumberFormat="1" applyFont="1" applyFill="1" applyBorder="1" applyAlignment="1">
      <alignment horizontal="center" vertical="center" wrapText="1"/>
    </xf>
    <xf numFmtId="164" fontId="13" fillId="0" borderId="1" xfId="1" applyNumberFormat="1" applyFont="1" applyFill="1" applyBorder="1" applyAlignment="1">
      <alignment horizontal="center" vertical="center"/>
    </xf>
    <xf numFmtId="0" fontId="18" fillId="0" borderId="0" xfId="1" applyNumberFormat="1" applyFont="1" applyFill="1" applyBorder="1" applyAlignment="1">
      <alignment horizontal="left" vertical="top" wrapText="1"/>
    </xf>
    <xf numFmtId="0" fontId="15" fillId="0" borderId="19" xfId="0" applyFont="1" applyFill="1" applyBorder="1" applyAlignment="1">
      <alignment vertical="center" wrapText="1"/>
    </xf>
    <xf numFmtId="165" fontId="15" fillId="0" borderId="20" xfId="0" applyNumberFormat="1" applyFont="1" applyFill="1" applyBorder="1" applyAlignment="1">
      <alignment horizontal="center" vertical="center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5" fillId="0" borderId="0" xfId="1" applyFont="1" applyAlignment="1">
      <alignment horizontal="left"/>
    </xf>
    <xf numFmtId="0" fontId="15" fillId="0" borderId="0" xfId="0" applyFont="1" applyAlignment="1">
      <alignment horizontal="justify" vertical="center"/>
    </xf>
    <xf numFmtId="0" fontId="15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 wrapText="1"/>
    </xf>
    <xf numFmtId="164" fontId="16" fillId="0" borderId="1" xfId="1" applyFont="1" applyFill="1" applyBorder="1" applyAlignment="1">
      <alignment horizontal="center" vertical="center" wrapText="1"/>
    </xf>
    <xf numFmtId="164" fontId="15" fillId="0" borderId="1" xfId="1" applyFont="1" applyFill="1" applyBorder="1" applyAlignment="1">
      <alignment horizontal="center" vertical="center"/>
    </xf>
    <xf numFmtId="164" fontId="14" fillId="2" borderId="6" xfId="1" applyFont="1" applyFill="1" applyBorder="1" applyAlignment="1">
      <alignment horizontal="center" vertical="center" wrapText="1"/>
    </xf>
    <xf numFmtId="164" fontId="14" fillId="2" borderId="7" xfId="1" applyFont="1" applyFill="1" applyBorder="1" applyAlignment="1">
      <alignment horizontal="center" vertical="center" wrapText="1"/>
    </xf>
    <xf numFmtId="164" fontId="15" fillId="0" borderId="2" xfId="1" applyFont="1" applyFill="1" applyBorder="1" applyAlignment="1">
      <alignment horizontal="center" vertical="center"/>
    </xf>
    <xf numFmtId="164" fontId="15" fillId="0" borderId="3" xfId="1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vertical="center"/>
    </xf>
    <xf numFmtId="164" fontId="22" fillId="0" borderId="1" xfId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 wrapText="1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5" fillId="0" borderId="0" xfId="1" applyFont="1" applyAlignment="1">
      <alignment horizontal="left"/>
    </xf>
    <xf numFmtId="0" fontId="15" fillId="0" borderId="0" xfId="0" applyFont="1" applyAlignment="1">
      <alignment horizontal="justify" vertical="center"/>
    </xf>
    <xf numFmtId="0" fontId="15" fillId="0" borderId="22" xfId="0" applyFont="1" applyBorder="1" applyAlignment="1">
      <alignment horizontal="centerContinuous" vertical="center" wrapText="1"/>
    </xf>
    <xf numFmtId="0" fontId="15" fillId="0" borderId="24" xfId="0" applyFont="1" applyBorder="1" applyAlignment="1">
      <alignment horizontal="left" vertical="center"/>
    </xf>
    <xf numFmtId="0" fontId="15" fillId="0" borderId="21" xfId="0" applyFont="1" applyBorder="1" applyAlignment="1">
      <alignment horizontal="center" vertical="center" wrapText="1"/>
    </xf>
    <xf numFmtId="165" fontId="15" fillId="0" borderId="0" xfId="0" applyNumberFormat="1" applyFont="1" applyAlignment="1">
      <alignment horizontal="justify" vertical="center"/>
    </xf>
    <xf numFmtId="164" fontId="22" fillId="6" borderId="0" xfId="0" applyNumberFormat="1" applyFont="1" applyFill="1" applyAlignment="1">
      <alignment vertical="center" wrapText="1"/>
    </xf>
    <xf numFmtId="164" fontId="15" fillId="6" borderId="0" xfId="0" applyNumberFormat="1" applyFont="1" applyFill="1" applyAlignment="1">
      <alignment vertical="center" wrapText="1"/>
    </xf>
    <xf numFmtId="0" fontId="15" fillId="6" borderId="0" xfId="0" applyFont="1" applyFill="1" applyAlignment="1">
      <alignment horizontal="justify" vertical="center"/>
    </xf>
    <xf numFmtId="0" fontId="15" fillId="6" borderId="0" xfId="0" applyFont="1" applyFill="1" applyAlignment="1">
      <alignment horizontal="justify" vertical="center" wrapText="1"/>
    </xf>
    <xf numFmtId="0" fontId="15" fillId="6" borderId="0" xfId="0" applyFont="1" applyFill="1" applyAlignment="1">
      <alignment vertical="center" wrapText="1"/>
    </xf>
    <xf numFmtId="0" fontId="15" fillId="6" borderId="0" xfId="0" applyFont="1" applyFill="1" applyAlignment="1">
      <alignment vertical="center"/>
    </xf>
    <xf numFmtId="0" fontId="15" fillId="0" borderId="0" xfId="0" applyFont="1" applyAlignment="1">
      <alignment vertical="center"/>
    </xf>
    <xf numFmtId="0" fontId="16" fillId="6" borderId="29" xfId="0" applyFont="1" applyFill="1" applyBorder="1" applyAlignment="1">
      <alignment vertical="center" wrapText="1"/>
    </xf>
    <xf numFmtId="0" fontId="15" fillId="6" borderId="23" xfId="0" applyFont="1" applyFill="1" applyBorder="1" applyAlignment="1">
      <alignment horizontal="left" vertical="center" wrapText="1"/>
    </xf>
    <xf numFmtId="0" fontId="15" fillId="6" borderId="20" xfId="0" applyFont="1" applyFill="1" applyBorder="1" applyAlignment="1">
      <alignment horizontal="center" vertical="center"/>
    </xf>
    <xf numFmtId="0" fontId="15" fillId="6" borderId="1" xfId="0" applyFont="1" applyFill="1" applyBorder="1" applyAlignment="1">
      <alignment horizontal="center" vertical="center"/>
    </xf>
    <xf numFmtId="2" fontId="15" fillId="6" borderId="1" xfId="0" applyNumberFormat="1" applyFont="1" applyFill="1" applyBorder="1" applyAlignment="1">
      <alignment horizontal="center" vertical="center"/>
    </xf>
    <xf numFmtId="2" fontId="15" fillId="6" borderId="7" xfId="0" applyNumberFormat="1" applyFont="1" applyFill="1" applyBorder="1" applyAlignment="1">
      <alignment horizontal="center" vertical="center"/>
    </xf>
    <xf numFmtId="2" fontId="16" fillId="6" borderId="25" xfId="0" applyNumberFormat="1" applyFont="1" applyFill="1" applyBorder="1" applyAlignment="1">
      <alignment horizontal="center" vertical="center" wrapText="1"/>
    </xf>
    <xf numFmtId="165" fontId="15" fillId="6" borderId="20" xfId="0" applyNumberFormat="1" applyFont="1" applyFill="1" applyBorder="1" applyAlignment="1">
      <alignment horizontal="center" vertical="center"/>
    </xf>
    <xf numFmtId="166" fontId="15" fillId="6" borderId="20" xfId="0" applyNumberFormat="1" applyFont="1" applyFill="1" applyBorder="1" applyAlignment="1">
      <alignment horizontal="center" vertical="center"/>
    </xf>
    <xf numFmtId="168" fontId="15" fillId="6" borderId="20" xfId="0" applyNumberFormat="1" applyFont="1" applyFill="1" applyBorder="1" applyAlignment="1">
      <alignment horizontal="center" vertical="center"/>
    </xf>
    <xf numFmtId="164" fontId="20" fillId="6" borderId="0" xfId="1" applyFont="1" applyFill="1" applyAlignment="1">
      <alignment horizontal="left" vertical="top"/>
    </xf>
    <xf numFmtId="0" fontId="15" fillId="0" borderId="0" xfId="0" applyFont="1" applyAlignment="1">
      <alignment horizontal="justify" vertical="center"/>
    </xf>
    <xf numFmtId="0" fontId="4" fillId="0" borderId="0" xfId="0" applyFont="1" applyAlignment="1">
      <alignment horizontal="left" vertical="center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right"/>
    </xf>
    <xf numFmtId="0" fontId="4" fillId="0" borderId="0" xfId="0" applyFont="1" applyAlignment="1">
      <alignment horizontal="center" vertical="center"/>
    </xf>
    <xf numFmtId="0" fontId="6" fillId="0" borderId="0" xfId="2" applyFont="1" applyAlignment="1">
      <alignment horizontal="center"/>
    </xf>
    <xf numFmtId="164" fontId="12" fillId="0" borderId="1" xfId="1" applyFont="1" applyBorder="1" applyAlignment="1">
      <alignment horizontal="right" vertical="center"/>
    </xf>
    <xf numFmtId="0" fontId="10" fillId="0" borderId="1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164" fontId="22" fillId="0" borderId="0" xfId="1" applyFont="1" applyAlignment="1">
      <alignment horizontal="left"/>
    </xf>
    <xf numFmtId="164" fontId="20" fillId="0" borderId="15" xfId="1" applyFont="1" applyBorder="1" applyAlignment="1">
      <alignment horizontal="left" vertical="top" wrapText="1"/>
    </xf>
    <xf numFmtId="164" fontId="20" fillId="0" borderId="16" xfId="1" applyFont="1" applyBorder="1" applyAlignment="1">
      <alignment horizontal="left" vertical="top" wrapText="1"/>
    </xf>
    <xf numFmtId="164" fontId="20" fillId="0" borderId="17" xfId="1" applyFont="1" applyBorder="1" applyAlignment="1">
      <alignment horizontal="left" vertical="top" wrapText="1"/>
    </xf>
    <xf numFmtId="164" fontId="15" fillId="0" borderId="0" xfId="1" applyFont="1" applyAlignment="1">
      <alignment horizontal="left"/>
    </xf>
    <xf numFmtId="164" fontId="19" fillId="0" borderId="15" xfId="1" applyFont="1" applyBorder="1" applyAlignment="1">
      <alignment horizontal="left" vertical="top" wrapText="1"/>
    </xf>
    <xf numFmtId="164" fontId="19" fillId="0" borderId="16" xfId="1" applyFont="1" applyBorder="1" applyAlignment="1">
      <alignment horizontal="left" vertical="top" wrapText="1"/>
    </xf>
    <xf numFmtId="164" fontId="19" fillId="0" borderId="17" xfId="1" applyFont="1" applyBorder="1" applyAlignment="1">
      <alignment horizontal="left" vertical="top" wrapText="1"/>
    </xf>
    <xf numFmtId="164" fontId="20" fillId="4" borderId="11" xfId="1" applyFont="1" applyFill="1" applyBorder="1" applyAlignment="1">
      <alignment horizontal="left" vertical="center"/>
    </xf>
    <xf numFmtId="164" fontId="20" fillId="4" borderId="12" xfId="1" applyFont="1" applyFill="1" applyBorder="1" applyAlignment="1">
      <alignment horizontal="left" vertical="center"/>
    </xf>
    <xf numFmtId="164" fontId="20" fillId="4" borderId="13" xfId="1" applyFont="1" applyFill="1" applyBorder="1" applyAlignment="1">
      <alignment horizontal="left" vertical="center"/>
    </xf>
    <xf numFmtId="164" fontId="6" fillId="0" borderId="0" xfId="1" applyFont="1" applyAlignment="1">
      <alignment horizontal="center"/>
    </xf>
    <xf numFmtId="164" fontId="17" fillId="0" borderId="0" xfId="1" quotePrefix="1" applyFont="1" applyBorder="1" applyAlignment="1">
      <alignment horizontal="center" vertical="center" wrapText="1"/>
    </xf>
    <xf numFmtId="164" fontId="18" fillId="0" borderId="0" xfId="1" quotePrefix="1" applyFont="1" applyAlignment="1">
      <alignment horizontal="left" vertical="top" wrapText="1"/>
    </xf>
    <xf numFmtId="164" fontId="18" fillId="0" borderId="9" xfId="1" quotePrefix="1" applyFont="1" applyBorder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15" fillId="0" borderId="0" xfId="0" applyFont="1" applyFill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0" fontId="15" fillId="0" borderId="0" xfId="0" applyFont="1" applyAlignment="1">
      <alignment horizontal="justify" vertical="center" wrapText="1"/>
    </xf>
    <xf numFmtId="0" fontId="15" fillId="0" borderId="0" xfId="0" applyFont="1" applyAlignment="1">
      <alignment horizontal="center" vertical="center"/>
    </xf>
    <xf numFmtId="0" fontId="14" fillId="6" borderId="4" xfId="0" applyFont="1" applyFill="1" applyBorder="1" applyAlignment="1">
      <alignment horizontal="left" vertical="center" wrapText="1"/>
    </xf>
    <xf numFmtId="0" fontId="14" fillId="6" borderId="19" xfId="0" applyFont="1" applyFill="1" applyBorder="1" applyAlignment="1">
      <alignment horizontal="left" vertical="center" wrapText="1"/>
    </xf>
    <xf numFmtId="0" fontId="14" fillId="6" borderId="26" xfId="0" applyFont="1" applyFill="1" applyBorder="1" applyAlignment="1">
      <alignment horizontal="left" vertical="center" wrapText="1"/>
    </xf>
    <xf numFmtId="0" fontId="14" fillId="6" borderId="27" xfId="0" applyFont="1" applyFill="1" applyBorder="1" applyAlignment="1">
      <alignment horizontal="left" vertical="center" wrapText="1"/>
    </xf>
    <xf numFmtId="0" fontId="14" fillId="6" borderId="28" xfId="0" applyFont="1" applyFill="1" applyBorder="1" applyAlignment="1">
      <alignment horizontal="left" vertical="center" wrapText="1"/>
    </xf>
    <xf numFmtId="0" fontId="22" fillId="6" borderId="0" xfId="0" applyFont="1" applyFill="1" applyAlignment="1">
      <alignment horizontal="left" vertical="center" wrapText="1"/>
    </xf>
    <xf numFmtId="0" fontId="15" fillId="6" borderId="0" xfId="0" applyFont="1" applyFill="1" applyAlignment="1">
      <alignment horizontal="left" vertical="center" wrapText="1"/>
    </xf>
  </cellXfs>
  <cellStyles count="11">
    <cellStyle name="S10 2" xfId="3"/>
    <cellStyle name="S12 2" xfId="4"/>
    <cellStyle name="S13 2" xfId="5"/>
    <cellStyle name="S14 2" xfId="6"/>
    <cellStyle name="S15 2" xfId="7"/>
    <cellStyle name="S7 2" xfId="8"/>
    <cellStyle name="S9 2" xfId="9"/>
    <cellStyle name="Обычный" xfId="0" builtinId="0"/>
    <cellStyle name="Обычный 2" xfId="2"/>
    <cellStyle name="Обычный 3" xfId="1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NUM2TEXT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definedNames>
      <definedName name="Сумма_прописью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2"/>
  <sheetViews>
    <sheetView view="pageBreakPreview" topLeftCell="A76" zoomScale="85" zoomScaleSheetLayoutView="85" workbookViewId="0">
      <selection activeCell="J106" sqref="J106"/>
    </sheetView>
  </sheetViews>
  <sheetFormatPr defaultColWidth="9.140625" defaultRowHeight="12.75" x14ac:dyDescent="0.2"/>
  <cols>
    <col min="1" max="1" width="47.7109375" style="1" customWidth="1"/>
    <col min="2" max="2" width="16.28515625" style="37" bestFit="1" customWidth="1"/>
    <col min="3" max="3" width="12.85546875" style="15" customWidth="1"/>
    <col min="4" max="4" width="13.85546875" style="15" customWidth="1"/>
    <col min="5" max="5" width="15" style="15" customWidth="1"/>
    <col min="6" max="6" width="10.140625" style="1" bestFit="1" customWidth="1"/>
    <col min="7" max="16384" width="9.140625" style="1"/>
  </cols>
  <sheetData>
    <row r="1" spans="1:9" ht="14.25" x14ac:dyDescent="0.2">
      <c r="A1" s="175" t="s">
        <v>161</v>
      </c>
      <c r="B1" s="175"/>
      <c r="C1" s="175"/>
      <c r="D1" s="175"/>
      <c r="E1" s="175"/>
      <c r="I1" s="3"/>
    </row>
    <row r="2" spans="1:9" ht="31.5" customHeight="1" x14ac:dyDescent="0.2">
      <c r="A2" s="174" t="s">
        <v>162</v>
      </c>
      <c r="B2" s="174"/>
      <c r="C2" s="174"/>
      <c r="D2" s="174"/>
      <c r="E2" s="174"/>
      <c r="I2" s="3"/>
    </row>
    <row r="3" spans="1:9" ht="14.25" x14ac:dyDescent="0.2">
      <c r="A3" s="17" t="s">
        <v>6</v>
      </c>
      <c r="B3" s="36"/>
      <c r="C3" s="30"/>
      <c r="D3" s="176" t="s">
        <v>7</v>
      </c>
      <c r="E3" s="176"/>
      <c r="I3" s="3" t="s">
        <v>5</v>
      </c>
    </row>
    <row r="4" spans="1:9" x14ac:dyDescent="0.2">
      <c r="A4" s="14"/>
      <c r="I4" s="3"/>
    </row>
    <row r="5" spans="1:9" s="16" customFormat="1" ht="120" x14ac:dyDescent="0.2">
      <c r="A5" s="18" t="s">
        <v>2</v>
      </c>
      <c r="B5" s="18" t="s">
        <v>3</v>
      </c>
      <c r="C5" s="18" t="s">
        <v>0</v>
      </c>
      <c r="D5" s="18" t="s">
        <v>4</v>
      </c>
      <c r="E5" s="18" t="s">
        <v>1</v>
      </c>
      <c r="I5" s="3"/>
    </row>
    <row r="6" spans="1:9" s="27" customFormat="1" ht="14.25" x14ac:dyDescent="0.25">
      <c r="A6" s="33" t="s">
        <v>8</v>
      </c>
      <c r="B6" s="38"/>
      <c r="C6" s="38"/>
      <c r="D6" s="47"/>
      <c r="E6" s="50"/>
    </row>
    <row r="7" spans="1:9" s="28" customFormat="1" ht="15" x14ac:dyDescent="0.25">
      <c r="A7" s="34" t="s">
        <v>55</v>
      </c>
      <c r="B7" s="39" t="s">
        <v>21</v>
      </c>
      <c r="C7" s="39" t="s">
        <v>11</v>
      </c>
      <c r="D7" s="48">
        <f>E7</f>
        <v>4612.76</v>
      </c>
      <c r="E7" s="51">
        <v>4612.76</v>
      </c>
    </row>
    <row r="8" spans="1:9" s="27" customFormat="1" ht="14.25" x14ac:dyDescent="0.25">
      <c r="A8" s="33" t="s">
        <v>38</v>
      </c>
      <c r="B8" s="38"/>
      <c r="C8" s="38"/>
      <c r="D8" s="47"/>
      <c r="E8" s="50"/>
    </row>
    <row r="9" spans="1:9" s="28" customFormat="1" ht="45" x14ac:dyDescent="0.25">
      <c r="A9" s="34" t="s">
        <v>131</v>
      </c>
      <c r="B9" s="40">
        <v>20.3</v>
      </c>
      <c r="C9" s="39" t="s">
        <v>115</v>
      </c>
      <c r="D9" s="48">
        <f>E9</f>
        <v>21564.37</v>
      </c>
      <c r="E9" s="51">
        <v>21564.37</v>
      </c>
    </row>
    <row r="10" spans="1:9" s="28" customFormat="1" ht="15" x14ac:dyDescent="0.25">
      <c r="A10" s="34" t="s">
        <v>56</v>
      </c>
      <c r="B10" s="41">
        <v>1200</v>
      </c>
      <c r="C10" s="39" t="s">
        <v>12</v>
      </c>
      <c r="D10" s="48">
        <f t="shared" ref="D10:D14" si="0">E10</f>
        <v>4740</v>
      </c>
      <c r="E10" s="51">
        <v>4740</v>
      </c>
    </row>
    <row r="11" spans="1:9" s="28" customFormat="1" ht="15" x14ac:dyDescent="0.25">
      <c r="A11" s="34" t="s">
        <v>132</v>
      </c>
      <c r="B11" s="41">
        <v>1</v>
      </c>
      <c r="C11" s="39" t="s">
        <v>133</v>
      </c>
      <c r="D11" s="48">
        <f t="shared" si="0"/>
        <v>2412.58</v>
      </c>
      <c r="E11" s="51">
        <v>2412.58</v>
      </c>
    </row>
    <row r="12" spans="1:9" s="28" customFormat="1" ht="30" x14ac:dyDescent="0.25">
      <c r="A12" s="34" t="s">
        <v>134</v>
      </c>
      <c r="B12" s="41">
        <v>1</v>
      </c>
      <c r="C12" s="39" t="s">
        <v>133</v>
      </c>
      <c r="D12" s="48">
        <f t="shared" si="0"/>
        <v>871.29</v>
      </c>
      <c r="E12" s="51">
        <v>871.29</v>
      </c>
    </row>
    <row r="13" spans="1:9" s="28" customFormat="1" ht="30" x14ac:dyDescent="0.25">
      <c r="A13" s="34" t="s">
        <v>135</v>
      </c>
      <c r="B13" s="42">
        <v>1.4E-2</v>
      </c>
      <c r="C13" s="39" t="s">
        <v>89</v>
      </c>
      <c r="D13" s="48">
        <f t="shared" si="0"/>
        <v>373.15</v>
      </c>
      <c r="E13" s="51">
        <v>373.15</v>
      </c>
    </row>
    <row r="14" spans="1:9" s="28" customFormat="1" ht="45" x14ac:dyDescent="0.25">
      <c r="A14" s="34" t="s">
        <v>136</v>
      </c>
      <c r="B14" s="42">
        <v>2.8000000000000001E-2</v>
      </c>
      <c r="C14" s="39" t="s">
        <v>89</v>
      </c>
      <c r="D14" s="48">
        <f t="shared" si="0"/>
        <v>2386.06</v>
      </c>
      <c r="E14" s="51">
        <v>2386.06</v>
      </c>
    </row>
    <row r="15" spans="1:9" s="28" customFormat="1" ht="15" x14ac:dyDescent="0.25">
      <c r="A15" s="35" t="s">
        <v>54</v>
      </c>
      <c r="B15" s="38"/>
      <c r="C15" s="38"/>
      <c r="D15" s="47"/>
      <c r="E15" s="50"/>
    </row>
    <row r="16" spans="1:9" s="28" customFormat="1" ht="30" x14ac:dyDescent="0.25">
      <c r="A16" s="34" t="s">
        <v>57</v>
      </c>
      <c r="B16" s="39" t="s">
        <v>21</v>
      </c>
      <c r="C16" s="39" t="s">
        <v>11</v>
      </c>
      <c r="D16" s="48">
        <f>E16</f>
        <v>70965.600000000006</v>
      </c>
      <c r="E16" s="51">
        <v>70965.600000000006</v>
      </c>
    </row>
    <row r="17" spans="1:5" s="28" customFormat="1" ht="15" x14ac:dyDescent="0.25">
      <c r="A17" s="35" t="s">
        <v>101</v>
      </c>
      <c r="B17" s="38"/>
      <c r="C17" s="38"/>
      <c r="D17" s="47"/>
      <c r="E17" s="50"/>
    </row>
    <row r="18" spans="1:5" s="28" customFormat="1" ht="15" x14ac:dyDescent="0.25">
      <c r="A18" s="34" t="s">
        <v>104</v>
      </c>
      <c r="B18" s="39" t="s">
        <v>22</v>
      </c>
      <c r="C18" s="39" t="s">
        <v>11</v>
      </c>
      <c r="D18" s="48">
        <f t="shared" ref="D18:D21" si="1">E18</f>
        <v>5457.39</v>
      </c>
      <c r="E18" s="51">
        <v>5457.39</v>
      </c>
    </row>
    <row r="19" spans="1:5" s="28" customFormat="1" ht="30" x14ac:dyDescent="0.25">
      <c r="A19" s="34" t="s">
        <v>105</v>
      </c>
      <c r="B19" s="39" t="s">
        <v>122</v>
      </c>
      <c r="C19" s="39" t="s">
        <v>11</v>
      </c>
      <c r="D19" s="48">
        <f t="shared" si="1"/>
        <v>2288.7399999999998</v>
      </c>
      <c r="E19" s="51">
        <v>2288.7399999999998</v>
      </c>
    </row>
    <row r="20" spans="1:5" s="28" customFormat="1" ht="15" x14ac:dyDescent="0.25">
      <c r="A20" s="34" t="s">
        <v>106</v>
      </c>
      <c r="B20" s="39" t="s">
        <v>122</v>
      </c>
      <c r="C20" s="39" t="s">
        <v>11</v>
      </c>
      <c r="D20" s="48">
        <f t="shared" si="1"/>
        <v>1936.63</v>
      </c>
      <c r="E20" s="51">
        <v>1936.63</v>
      </c>
    </row>
    <row r="21" spans="1:5" s="28" customFormat="1" ht="30" x14ac:dyDescent="0.25">
      <c r="A21" s="34" t="s">
        <v>107</v>
      </c>
      <c r="B21" s="39" t="s">
        <v>22</v>
      </c>
      <c r="C21" s="39" t="s">
        <v>11</v>
      </c>
      <c r="D21" s="48">
        <f t="shared" si="1"/>
        <v>8664.09</v>
      </c>
      <c r="E21" s="51">
        <v>8664.09</v>
      </c>
    </row>
    <row r="22" spans="1:5" s="28" customFormat="1" ht="15" x14ac:dyDescent="0.25">
      <c r="A22" s="33" t="s">
        <v>102</v>
      </c>
      <c r="B22" s="38"/>
      <c r="C22" s="38"/>
      <c r="D22" s="47"/>
      <c r="E22" s="50"/>
    </row>
    <row r="23" spans="1:5" s="28" customFormat="1" ht="15" x14ac:dyDescent="0.25">
      <c r="A23" s="34" t="s">
        <v>108</v>
      </c>
      <c r="B23" s="39" t="s">
        <v>22</v>
      </c>
      <c r="C23" s="39" t="s">
        <v>11</v>
      </c>
      <c r="D23" s="48">
        <f>E23</f>
        <v>27950</v>
      </c>
      <c r="E23" s="51">
        <v>27950</v>
      </c>
    </row>
    <row r="24" spans="1:5" s="28" customFormat="1" ht="28.5" x14ac:dyDescent="0.25">
      <c r="A24" s="33" t="s">
        <v>39</v>
      </c>
      <c r="B24" s="38"/>
      <c r="C24" s="38"/>
      <c r="D24" s="47"/>
      <c r="E24" s="50"/>
    </row>
    <row r="25" spans="1:5" s="28" customFormat="1" ht="30" x14ac:dyDescent="0.25">
      <c r="A25" s="34" t="s">
        <v>58</v>
      </c>
      <c r="B25" s="39" t="s">
        <v>23</v>
      </c>
      <c r="C25" s="39" t="s">
        <v>11</v>
      </c>
      <c r="D25" s="48">
        <f>E25</f>
        <v>14920.86</v>
      </c>
      <c r="E25" s="51">
        <v>14920.86</v>
      </c>
    </row>
    <row r="26" spans="1:5" s="28" customFormat="1" ht="15" x14ac:dyDescent="0.25">
      <c r="A26" s="33" t="s">
        <v>40</v>
      </c>
      <c r="B26" s="38"/>
      <c r="C26" s="38"/>
      <c r="D26" s="47"/>
      <c r="E26" s="50"/>
    </row>
    <row r="27" spans="1:5" s="28" customFormat="1" ht="15" x14ac:dyDescent="0.25">
      <c r="A27" s="34" t="s">
        <v>59</v>
      </c>
      <c r="B27" s="41">
        <v>1</v>
      </c>
      <c r="C27" s="39" t="s">
        <v>14</v>
      </c>
      <c r="D27" s="48">
        <f>E27</f>
        <v>796.94</v>
      </c>
      <c r="E27" s="51">
        <v>796.94</v>
      </c>
    </row>
    <row r="28" spans="1:5" s="28" customFormat="1" ht="15" x14ac:dyDescent="0.25">
      <c r="A28" s="34" t="s">
        <v>109</v>
      </c>
      <c r="B28" s="43">
        <v>0.09</v>
      </c>
      <c r="C28" s="39" t="s">
        <v>15</v>
      </c>
      <c r="D28" s="48">
        <f t="shared" ref="D28:D56" si="2">E28</f>
        <v>400.57</v>
      </c>
      <c r="E28" s="51">
        <v>400.57</v>
      </c>
    </row>
    <row r="29" spans="1:5" s="28" customFormat="1" ht="15" x14ac:dyDescent="0.25">
      <c r="A29" s="34" t="s">
        <v>77</v>
      </c>
      <c r="B29" s="40">
        <v>0.1</v>
      </c>
      <c r="C29" s="39" t="s">
        <v>78</v>
      </c>
      <c r="D29" s="48">
        <f t="shared" si="2"/>
        <v>2241.73</v>
      </c>
      <c r="E29" s="51">
        <v>2241.73</v>
      </c>
    </row>
    <row r="30" spans="1:5" s="28" customFormat="1" ht="30" x14ac:dyDescent="0.25">
      <c r="A30" s="34" t="s">
        <v>60</v>
      </c>
      <c r="B30" s="43">
        <v>3.71</v>
      </c>
      <c r="C30" s="39" t="s">
        <v>16</v>
      </c>
      <c r="D30" s="48">
        <f t="shared" si="2"/>
        <v>5888.17</v>
      </c>
      <c r="E30" s="51">
        <v>5888.17</v>
      </c>
    </row>
    <row r="31" spans="1:5" s="28" customFormat="1" ht="15" x14ac:dyDescent="0.25">
      <c r="A31" s="34" t="s">
        <v>61</v>
      </c>
      <c r="B31" s="43">
        <v>0.02</v>
      </c>
      <c r="C31" s="39" t="s">
        <v>17</v>
      </c>
      <c r="D31" s="48">
        <f t="shared" si="2"/>
        <v>438.81</v>
      </c>
      <c r="E31" s="51">
        <v>438.81</v>
      </c>
    </row>
    <row r="32" spans="1:5" s="28" customFormat="1" ht="30" x14ac:dyDescent="0.25">
      <c r="A32" s="34" t="s">
        <v>62</v>
      </c>
      <c r="B32" s="41">
        <v>1</v>
      </c>
      <c r="C32" s="39" t="s">
        <v>14</v>
      </c>
      <c r="D32" s="48">
        <f t="shared" si="2"/>
        <v>384.58</v>
      </c>
      <c r="E32" s="51">
        <v>384.58</v>
      </c>
    </row>
    <row r="33" spans="1:5" s="28" customFormat="1" ht="15" x14ac:dyDescent="0.25">
      <c r="A33" s="34" t="s">
        <v>79</v>
      </c>
      <c r="B33" s="43">
        <v>0.28999999999999998</v>
      </c>
      <c r="C33" s="39" t="s">
        <v>15</v>
      </c>
      <c r="D33" s="48">
        <f t="shared" si="2"/>
        <v>3881.95</v>
      </c>
      <c r="E33" s="51">
        <v>3881.95</v>
      </c>
    </row>
    <row r="34" spans="1:5" s="28" customFormat="1" ht="30" x14ac:dyDescent="0.25">
      <c r="A34" s="34" t="s">
        <v>63</v>
      </c>
      <c r="B34" s="41">
        <v>5</v>
      </c>
      <c r="C34" s="39" t="s">
        <v>18</v>
      </c>
      <c r="D34" s="48">
        <f t="shared" si="2"/>
        <v>757.1</v>
      </c>
      <c r="E34" s="51">
        <v>757.1</v>
      </c>
    </row>
    <row r="35" spans="1:5" s="28" customFormat="1" ht="15" x14ac:dyDescent="0.25">
      <c r="A35" s="34" t="s">
        <v>110</v>
      </c>
      <c r="B35" s="41">
        <v>1</v>
      </c>
      <c r="C35" s="39" t="s">
        <v>13</v>
      </c>
      <c r="D35" s="48">
        <f t="shared" si="2"/>
        <v>4978.5200000000004</v>
      </c>
      <c r="E35" s="51">
        <v>4978.5200000000004</v>
      </c>
    </row>
    <row r="36" spans="1:5" s="28" customFormat="1" ht="15" x14ac:dyDescent="0.25">
      <c r="A36" s="34" t="s">
        <v>64</v>
      </c>
      <c r="B36" s="41">
        <v>1</v>
      </c>
      <c r="C36" s="39" t="s">
        <v>13</v>
      </c>
      <c r="D36" s="48">
        <f t="shared" si="2"/>
        <v>387.91</v>
      </c>
      <c r="E36" s="51">
        <v>387.91</v>
      </c>
    </row>
    <row r="37" spans="1:5" s="28" customFormat="1" ht="30" x14ac:dyDescent="0.25">
      <c r="A37" s="34" t="s">
        <v>123</v>
      </c>
      <c r="B37" s="41">
        <v>1</v>
      </c>
      <c r="C37" s="39" t="s">
        <v>86</v>
      </c>
      <c r="D37" s="48">
        <f t="shared" si="2"/>
        <v>115.33</v>
      </c>
      <c r="E37" s="51">
        <v>115.33</v>
      </c>
    </row>
    <row r="38" spans="1:5" s="28" customFormat="1" ht="30" x14ac:dyDescent="0.25">
      <c r="A38" s="34" t="s">
        <v>124</v>
      </c>
      <c r="B38" s="41">
        <v>1</v>
      </c>
      <c r="C38" s="39" t="s">
        <v>86</v>
      </c>
      <c r="D38" s="48">
        <f t="shared" si="2"/>
        <v>108.51</v>
      </c>
      <c r="E38" s="51">
        <v>108.51</v>
      </c>
    </row>
    <row r="39" spans="1:5" s="28" customFormat="1" ht="30" x14ac:dyDescent="0.25">
      <c r="A39" s="34" t="s">
        <v>65</v>
      </c>
      <c r="B39" s="41">
        <v>1</v>
      </c>
      <c r="C39" s="39" t="s">
        <v>19</v>
      </c>
      <c r="D39" s="48">
        <f t="shared" si="2"/>
        <v>542.77</v>
      </c>
      <c r="E39" s="51">
        <v>542.77</v>
      </c>
    </row>
    <row r="40" spans="1:5" s="28" customFormat="1" ht="15" x14ac:dyDescent="0.25">
      <c r="A40" s="34" t="s">
        <v>66</v>
      </c>
      <c r="B40" s="41">
        <v>28</v>
      </c>
      <c r="C40" s="39" t="s">
        <v>19</v>
      </c>
      <c r="D40" s="48">
        <f t="shared" si="2"/>
        <v>6439.1</v>
      </c>
      <c r="E40" s="51">
        <v>6439.1</v>
      </c>
    </row>
    <row r="41" spans="1:5" s="28" customFormat="1" ht="45" x14ac:dyDescent="0.25">
      <c r="A41" s="34" t="s">
        <v>137</v>
      </c>
      <c r="B41" s="41">
        <v>2</v>
      </c>
      <c r="C41" s="39" t="s">
        <v>138</v>
      </c>
      <c r="D41" s="48">
        <f t="shared" si="2"/>
        <v>125.99</v>
      </c>
      <c r="E41" s="51">
        <v>125.99</v>
      </c>
    </row>
    <row r="42" spans="1:5" s="28" customFormat="1" ht="15" x14ac:dyDescent="0.25">
      <c r="A42" s="34" t="s">
        <v>139</v>
      </c>
      <c r="B42" s="41">
        <v>1</v>
      </c>
      <c r="C42" s="39" t="s">
        <v>140</v>
      </c>
      <c r="D42" s="48">
        <f t="shared" si="2"/>
        <v>272.33</v>
      </c>
      <c r="E42" s="51">
        <v>272.33</v>
      </c>
    </row>
    <row r="43" spans="1:5" s="28" customFormat="1" ht="15" x14ac:dyDescent="0.25">
      <c r="A43" s="33" t="s">
        <v>41</v>
      </c>
      <c r="B43" s="38"/>
      <c r="C43" s="38"/>
      <c r="D43" s="47"/>
      <c r="E43" s="50"/>
    </row>
    <row r="44" spans="1:5" s="28" customFormat="1" ht="15" x14ac:dyDescent="0.25">
      <c r="A44" s="34" t="s">
        <v>125</v>
      </c>
      <c r="B44" s="42">
        <v>0.161</v>
      </c>
      <c r="C44" s="39" t="s">
        <v>117</v>
      </c>
      <c r="D44" s="48">
        <f t="shared" si="2"/>
        <v>306.27</v>
      </c>
      <c r="E44" s="51">
        <v>306.27</v>
      </c>
    </row>
    <row r="45" spans="1:5" s="28" customFormat="1" ht="15" x14ac:dyDescent="0.25">
      <c r="A45" s="34" t="s">
        <v>141</v>
      </c>
      <c r="B45" s="42">
        <v>3.2000000000000001E-2</v>
      </c>
      <c r="C45" s="39" t="s">
        <v>117</v>
      </c>
      <c r="D45" s="48">
        <f t="shared" si="2"/>
        <v>98.34</v>
      </c>
      <c r="E45" s="51">
        <v>98.34</v>
      </c>
    </row>
    <row r="46" spans="1:5" s="28" customFormat="1" ht="30" x14ac:dyDescent="0.25">
      <c r="A46" s="34" t="s">
        <v>67</v>
      </c>
      <c r="B46" s="42">
        <v>1.619</v>
      </c>
      <c r="C46" s="39" t="s">
        <v>16</v>
      </c>
      <c r="D46" s="48">
        <f t="shared" si="2"/>
        <v>2192.08</v>
      </c>
      <c r="E46" s="51">
        <v>2192.08</v>
      </c>
    </row>
    <row r="47" spans="1:5" s="28" customFormat="1" ht="30" x14ac:dyDescent="0.25">
      <c r="A47" s="34" t="s">
        <v>80</v>
      </c>
      <c r="B47" s="41">
        <v>120</v>
      </c>
      <c r="C47" s="39" t="s">
        <v>81</v>
      </c>
      <c r="D47" s="48">
        <f t="shared" si="2"/>
        <v>4978.38</v>
      </c>
      <c r="E47" s="51">
        <v>4978.38</v>
      </c>
    </row>
    <row r="48" spans="1:5" s="28" customFormat="1" ht="30" x14ac:dyDescent="0.25">
      <c r="A48" s="34" t="s">
        <v>112</v>
      </c>
      <c r="B48" s="41">
        <v>157</v>
      </c>
      <c r="C48" s="39" t="s">
        <v>68</v>
      </c>
      <c r="D48" s="48">
        <f t="shared" si="2"/>
        <v>5953.6</v>
      </c>
      <c r="E48" s="51">
        <v>5953.6</v>
      </c>
    </row>
    <row r="49" spans="1:5" s="28" customFormat="1" ht="15" x14ac:dyDescent="0.25">
      <c r="A49" s="34" t="s">
        <v>142</v>
      </c>
      <c r="B49" s="42">
        <v>9.9000000000000005E-2</v>
      </c>
      <c r="C49" s="39" t="s">
        <v>15</v>
      </c>
      <c r="D49" s="48">
        <f t="shared" si="2"/>
        <v>9342.89</v>
      </c>
      <c r="E49" s="51">
        <v>9342.89</v>
      </c>
    </row>
    <row r="50" spans="1:5" s="28" customFormat="1" ht="30" x14ac:dyDescent="0.25">
      <c r="A50" s="34" t="s">
        <v>143</v>
      </c>
      <c r="B50" s="43">
        <v>0.06</v>
      </c>
      <c r="C50" s="39" t="s">
        <v>16</v>
      </c>
      <c r="D50" s="48">
        <f t="shared" si="2"/>
        <v>109.62</v>
      </c>
      <c r="E50" s="51">
        <v>109.62</v>
      </c>
    </row>
    <row r="51" spans="1:5" s="28" customFormat="1" ht="15" x14ac:dyDescent="0.25">
      <c r="A51" s="34" t="s">
        <v>126</v>
      </c>
      <c r="B51" s="43">
        <v>0.18</v>
      </c>
      <c r="C51" s="39" t="s">
        <v>16</v>
      </c>
      <c r="D51" s="48">
        <f t="shared" si="2"/>
        <v>320.29000000000002</v>
      </c>
      <c r="E51" s="51">
        <v>320.29000000000002</v>
      </c>
    </row>
    <row r="52" spans="1:5" s="28" customFormat="1" ht="15" x14ac:dyDescent="0.25">
      <c r="A52" s="34" t="s">
        <v>113</v>
      </c>
      <c r="B52" s="43">
        <v>0.01</v>
      </c>
      <c r="C52" s="39" t="s">
        <v>90</v>
      </c>
      <c r="D52" s="48">
        <f t="shared" si="2"/>
        <v>291.10000000000002</v>
      </c>
      <c r="E52" s="51">
        <v>291.10000000000002</v>
      </c>
    </row>
    <row r="53" spans="1:5" s="28" customFormat="1" ht="30" x14ac:dyDescent="0.25">
      <c r="A53" s="34" t="s">
        <v>114</v>
      </c>
      <c r="B53" s="42">
        <v>1.0999999999999999E-2</v>
      </c>
      <c r="C53" s="39" t="s">
        <v>89</v>
      </c>
      <c r="D53" s="48">
        <f t="shared" si="2"/>
        <v>1970.66</v>
      </c>
      <c r="E53" s="51">
        <v>1970.66</v>
      </c>
    </row>
    <row r="54" spans="1:5" s="28" customFormat="1" ht="15" x14ac:dyDescent="0.25">
      <c r="A54" s="34" t="s">
        <v>144</v>
      </c>
      <c r="B54" s="43">
        <v>0.05</v>
      </c>
      <c r="C54" s="39" t="s">
        <v>17</v>
      </c>
      <c r="D54" s="48">
        <f t="shared" si="2"/>
        <v>1379.2</v>
      </c>
      <c r="E54" s="51">
        <v>1379.2</v>
      </c>
    </row>
    <row r="55" spans="1:5" s="28" customFormat="1" ht="15" x14ac:dyDescent="0.25">
      <c r="A55" s="34" t="s">
        <v>127</v>
      </c>
      <c r="B55" s="42">
        <v>1.4E-2</v>
      </c>
      <c r="C55" s="39" t="s">
        <v>89</v>
      </c>
      <c r="D55" s="48">
        <f t="shared" si="2"/>
        <v>165.08</v>
      </c>
      <c r="E55" s="51">
        <v>165.08</v>
      </c>
    </row>
    <row r="56" spans="1:5" s="28" customFormat="1" ht="30" x14ac:dyDescent="0.25">
      <c r="A56" s="34" t="s">
        <v>91</v>
      </c>
      <c r="B56" s="43">
        <v>0.02</v>
      </c>
      <c r="C56" s="39" t="s">
        <v>17</v>
      </c>
      <c r="D56" s="48">
        <f t="shared" si="2"/>
        <v>886.58</v>
      </c>
      <c r="E56" s="51">
        <v>886.58</v>
      </c>
    </row>
    <row r="57" spans="1:5" s="28" customFormat="1" ht="15" x14ac:dyDescent="0.25">
      <c r="A57" s="33" t="s">
        <v>82</v>
      </c>
      <c r="B57" s="38"/>
      <c r="C57" s="38"/>
      <c r="D57" s="47"/>
      <c r="E57" s="50"/>
    </row>
    <row r="58" spans="1:5" s="28" customFormat="1" ht="15" x14ac:dyDescent="0.25">
      <c r="A58" s="34" t="s">
        <v>83</v>
      </c>
      <c r="B58" s="39" t="s">
        <v>93</v>
      </c>
      <c r="C58" s="39" t="s">
        <v>11</v>
      </c>
      <c r="D58" s="48">
        <f>E58/12</f>
        <v>1800</v>
      </c>
      <c r="E58" s="51">
        <v>21600</v>
      </c>
    </row>
    <row r="59" spans="1:5" s="28" customFormat="1" ht="15" x14ac:dyDescent="0.25">
      <c r="A59" s="35" t="s">
        <v>84</v>
      </c>
      <c r="B59" s="38"/>
      <c r="C59" s="38"/>
      <c r="D59" s="47"/>
      <c r="E59" s="50"/>
    </row>
    <row r="60" spans="1:5" s="28" customFormat="1" ht="15" x14ac:dyDescent="0.25">
      <c r="A60" s="34" t="s">
        <v>85</v>
      </c>
      <c r="B60" s="39" t="s">
        <v>22</v>
      </c>
      <c r="C60" s="39" t="s">
        <v>11</v>
      </c>
      <c r="D60" s="48">
        <f>E60</f>
        <v>2864.93</v>
      </c>
      <c r="E60" s="51">
        <v>2864.93</v>
      </c>
    </row>
    <row r="61" spans="1:5" s="28" customFormat="1" ht="15" x14ac:dyDescent="0.25">
      <c r="A61" s="33" t="s">
        <v>42</v>
      </c>
      <c r="B61" s="38"/>
      <c r="C61" s="38"/>
      <c r="D61" s="47"/>
      <c r="E61" s="50"/>
    </row>
    <row r="62" spans="1:5" s="28" customFormat="1" ht="15" x14ac:dyDescent="0.25">
      <c r="A62" s="34" t="s">
        <v>69</v>
      </c>
      <c r="B62" s="41">
        <v>2</v>
      </c>
      <c r="C62" s="39" t="s">
        <v>13</v>
      </c>
      <c r="D62" s="48">
        <f t="shared" ref="D62:D65" si="3">E62</f>
        <v>1873.8</v>
      </c>
      <c r="E62" s="51">
        <v>1873.8</v>
      </c>
    </row>
    <row r="63" spans="1:5" s="28" customFormat="1" ht="15" x14ac:dyDescent="0.25">
      <c r="A63" s="34" t="s">
        <v>128</v>
      </c>
      <c r="B63" s="43">
        <v>0.24</v>
      </c>
      <c r="C63" s="39" t="s">
        <v>15</v>
      </c>
      <c r="D63" s="48">
        <f t="shared" si="3"/>
        <v>2559.92</v>
      </c>
      <c r="E63" s="51">
        <v>2559.92</v>
      </c>
    </row>
    <row r="64" spans="1:5" s="28" customFormat="1" ht="30" x14ac:dyDescent="0.25">
      <c r="A64" s="34" t="s">
        <v>129</v>
      </c>
      <c r="B64" s="41">
        <v>2</v>
      </c>
      <c r="C64" s="39" t="s">
        <v>13</v>
      </c>
      <c r="D64" s="48">
        <f t="shared" si="3"/>
        <v>726.48</v>
      </c>
      <c r="E64" s="51">
        <v>726.48</v>
      </c>
    </row>
    <row r="65" spans="1:5" s="28" customFormat="1" ht="45" x14ac:dyDescent="0.25">
      <c r="A65" s="34" t="s">
        <v>145</v>
      </c>
      <c r="B65" s="41">
        <v>1</v>
      </c>
      <c r="C65" s="39" t="s">
        <v>130</v>
      </c>
      <c r="D65" s="48">
        <f t="shared" si="3"/>
        <v>1618.91</v>
      </c>
      <c r="E65" s="51">
        <v>1618.91</v>
      </c>
    </row>
    <row r="66" spans="1:5" s="28" customFormat="1" ht="15" x14ac:dyDescent="0.25">
      <c r="A66" s="35" t="s">
        <v>87</v>
      </c>
      <c r="B66" s="38"/>
      <c r="C66" s="38"/>
      <c r="D66" s="47"/>
      <c r="E66" s="50"/>
    </row>
    <row r="67" spans="1:5" s="28" customFormat="1" ht="15" x14ac:dyDescent="0.25">
      <c r="A67" s="34" t="s">
        <v>146</v>
      </c>
      <c r="B67" s="43">
        <v>0.02</v>
      </c>
      <c r="C67" s="39" t="s">
        <v>17</v>
      </c>
      <c r="D67" s="48">
        <f t="shared" ref="D67:D84" si="4">E67</f>
        <v>400.25</v>
      </c>
      <c r="E67" s="51">
        <v>400.25</v>
      </c>
    </row>
    <row r="68" spans="1:5" s="28" customFormat="1" ht="30" x14ac:dyDescent="0.25">
      <c r="A68" s="34" t="s">
        <v>116</v>
      </c>
      <c r="B68" s="42">
        <v>3.2000000000000001E-2</v>
      </c>
      <c r="C68" s="39" t="s">
        <v>117</v>
      </c>
      <c r="D68" s="48">
        <f t="shared" si="4"/>
        <v>91.82</v>
      </c>
      <c r="E68" s="51">
        <v>91.82</v>
      </c>
    </row>
    <row r="69" spans="1:5" s="28" customFormat="1" ht="15" x14ac:dyDescent="0.25">
      <c r="A69" s="34" t="s">
        <v>118</v>
      </c>
      <c r="B69" s="42">
        <v>1.4E-2</v>
      </c>
      <c r="C69" s="39" t="s">
        <v>89</v>
      </c>
      <c r="D69" s="48">
        <f t="shared" si="4"/>
        <v>220.93</v>
      </c>
      <c r="E69" s="51">
        <v>220.93</v>
      </c>
    </row>
    <row r="70" spans="1:5" s="28" customFormat="1" ht="30" x14ac:dyDescent="0.25">
      <c r="A70" s="34" t="s">
        <v>147</v>
      </c>
      <c r="B70" s="42">
        <v>2.5000000000000001E-2</v>
      </c>
      <c r="C70" s="39" t="s">
        <v>119</v>
      </c>
      <c r="D70" s="48">
        <f t="shared" si="4"/>
        <v>1060.3599999999999</v>
      </c>
      <c r="E70" s="51">
        <v>1060.3599999999999</v>
      </c>
    </row>
    <row r="71" spans="1:5" s="28" customFormat="1" ht="45" x14ac:dyDescent="0.25">
      <c r="A71" s="34" t="s">
        <v>148</v>
      </c>
      <c r="B71" s="42">
        <v>0.54100000000000004</v>
      </c>
      <c r="C71" s="39" t="s">
        <v>89</v>
      </c>
      <c r="D71" s="48">
        <f t="shared" si="4"/>
        <v>4547.18</v>
      </c>
      <c r="E71" s="51">
        <v>4547.18</v>
      </c>
    </row>
    <row r="72" spans="1:5" s="28" customFormat="1" ht="30" x14ac:dyDescent="0.25">
      <c r="A72" s="34" t="s">
        <v>88</v>
      </c>
      <c r="B72" s="40">
        <v>1.2</v>
      </c>
      <c r="C72" s="39" t="s">
        <v>17</v>
      </c>
      <c r="D72" s="48">
        <f t="shared" si="4"/>
        <v>5679.12</v>
      </c>
      <c r="E72" s="51">
        <v>5679.12</v>
      </c>
    </row>
    <row r="73" spans="1:5" s="28" customFormat="1" ht="15" x14ac:dyDescent="0.25">
      <c r="A73" s="34" t="s">
        <v>120</v>
      </c>
      <c r="B73" s="42">
        <v>7.2999999999999995E-2</v>
      </c>
      <c r="C73" s="39" t="s">
        <v>115</v>
      </c>
      <c r="D73" s="48">
        <f t="shared" si="4"/>
        <v>328.09</v>
      </c>
      <c r="E73" s="51">
        <v>328.09</v>
      </c>
    </row>
    <row r="74" spans="1:5" s="28" customFormat="1" ht="15" x14ac:dyDescent="0.25">
      <c r="A74" s="34" t="s">
        <v>149</v>
      </c>
      <c r="B74" s="42">
        <v>3.1E-2</v>
      </c>
      <c r="C74" s="39" t="s">
        <v>89</v>
      </c>
      <c r="D74" s="48">
        <f t="shared" si="4"/>
        <v>1419.95</v>
      </c>
      <c r="E74" s="51">
        <v>1419.95</v>
      </c>
    </row>
    <row r="75" spans="1:5" s="28" customFormat="1" ht="45" x14ac:dyDescent="0.25">
      <c r="A75" s="34" t="s">
        <v>150</v>
      </c>
      <c r="B75" s="42">
        <v>5.0000000000000001E-3</v>
      </c>
      <c r="C75" s="39" t="s">
        <v>89</v>
      </c>
      <c r="D75" s="48">
        <f t="shared" si="4"/>
        <v>152.6</v>
      </c>
      <c r="E75" s="51">
        <v>152.6</v>
      </c>
    </row>
    <row r="76" spans="1:5" s="28" customFormat="1" ht="45" x14ac:dyDescent="0.25">
      <c r="A76" s="34" t="s">
        <v>151</v>
      </c>
      <c r="B76" s="40">
        <v>0.1</v>
      </c>
      <c r="C76" s="39" t="s">
        <v>111</v>
      </c>
      <c r="D76" s="48">
        <f t="shared" si="4"/>
        <v>120.71</v>
      </c>
      <c r="E76" s="51">
        <v>120.71</v>
      </c>
    </row>
    <row r="77" spans="1:5" s="28" customFormat="1" ht="15" x14ac:dyDescent="0.25">
      <c r="A77" s="34" t="s">
        <v>152</v>
      </c>
      <c r="B77" s="43">
        <v>0.01</v>
      </c>
      <c r="C77" s="39" t="s">
        <v>17</v>
      </c>
      <c r="D77" s="48">
        <f t="shared" si="4"/>
        <v>1754.43</v>
      </c>
      <c r="E77" s="51">
        <v>1754.43</v>
      </c>
    </row>
    <row r="78" spans="1:5" s="28" customFormat="1" ht="15" x14ac:dyDescent="0.25">
      <c r="A78" s="34" t="s">
        <v>153</v>
      </c>
      <c r="B78" s="42">
        <v>4.3999999999999997E-2</v>
      </c>
      <c r="C78" s="39" t="s">
        <v>154</v>
      </c>
      <c r="D78" s="48">
        <f t="shared" si="4"/>
        <v>2084.13</v>
      </c>
      <c r="E78" s="51">
        <v>2084.13</v>
      </c>
    </row>
    <row r="79" spans="1:5" s="28" customFormat="1" ht="15" x14ac:dyDescent="0.25">
      <c r="A79" s="34" t="s">
        <v>155</v>
      </c>
      <c r="B79" s="43">
        <v>0.03</v>
      </c>
      <c r="C79" s="39" t="s">
        <v>17</v>
      </c>
      <c r="D79" s="48">
        <f t="shared" si="4"/>
        <v>1762.72</v>
      </c>
      <c r="E79" s="51">
        <v>1762.72</v>
      </c>
    </row>
    <row r="80" spans="1:5" s="28" customFormat="1" ht="15" x14ac:dyDescent="0.25">
      <c r="A80" s="34" t="s">
        <v>156</v>
      </c>
      <c r="B80" s="43">
        <v>0.06</v>
      </c>
      <c r="C80" s="39" t="s">
        <v>17</v>
      </c>
      <c r="D80" s="48">
        <f t="shared" si="4"/>
        <v>8609.27</v>
      </c>
      <c r="E80" s="51">
        <v>8609.27</v>
      </c>
    </row>
    <row r="81" spans="1:5" s="28" customFormat="1" ht="30" x14ac:dyDescent="0.25">
      <c r="A81" s="34" t="s">
        <v>157</v>
      </c>
      <c r="B81" s="42">
        <v>0.14299999999999999</v>
      </c>
      <c r="C81" s="39" t="s">
        <v>15</v>
      </c>
      <c r="D81" s="48">
        <f t="shared" si="4"/>
        <v>15781.06</v>
      </c>
      <c r="E81" s="51">
        <v>15781.06</v>
      </c>
    </row>
    <row r="82" spans="1:5" s="28" customFormat="1" ht="30" x14ac:dyDescent="0.25">
      <c r="A82" s="34" t="s">
        <v>158</v>
      </c>
      <c r="B82" s="42">
        <v>1.2999999999999999E-2</v>
      </c>
      <c r="C82" s="39" t="s">
        <v>89</v>
      </c>
      <c r="D82" s="48">
        <f t="shared" si="4"/>
        <v>354.14</v>
      </c>
      <c r="E82" s="51">
        <v>354.14</v>
      </c>
    </row>
    <row r="83" spans="1:5" s="28" customFormat="1" ht="45" x14ac:dyDescent="0.25">
      <c r="A83" s="34" t="s">
        <v>159</v>
      </c>
      <c r="B83" s="42">
        <v>1.4E-2</v>
      </c>
      <c r="C83" s="39" t="s">
        <v>89</v>
      </c>
      <c r="D83" s="48">
        <f t="shared" si="4"/>
        <v>553.13</v>
      </c>
      <c r="E83" s="51">
        <v>553.13</v>
      </c>
    </row>
    <row r="84" spans="1:5" s="28" customFormat="1" ht="15" x14ac:dyDescent="0.25">
      <c r="A84" s="34" t="s">
        <v>160</v>
      </c>
      <c r="B84" s="43">
        <v>0.03</v>
      </c>
      <c r="C84" s="39" t="s">
        <v>17</v>
      </c>
      <c r="D84" s="48">
        <f t="shared" si="4"/>
        <v>1301.3900000000001</v>
      </c>
      <c r="E84" s="51">
        <v>1301.3900000000001</v>
      </c>
    </row>
    <row r="85" spans="1:5" s="28" customFormat="1" ht="15" x14ac:dyDescent="0.25">
      <c r="A85" s="33" t="s">
        <v>43</v>
      </c>
      <c r="B85" s="38"/>
      <c r="C85" s="38"/>
      <c r="D85" s="47"/>
      <c r="E85" s="50"/>
    </row>
    <row r="86" spans="1:5" s="28" customFormat="1" ht="15" x14ac:dyDescent="0.25">
      <c r="A86" s="34" t="s">
        <v>92</v>
      </c>
      <c r="B86" s="39" t="s">
        <v>22</v>
      </c>
      <c r="C86" s="39" t="s">
        <v>11</v>
      </c>
      <c r="D86" s="48">
        <f>E86</f>
        <v>8287.75</v>
      </c>
      <c r="E86" s="51">
        <v>8287.75</v>
      </c>
    </row>
    <row r="87" spans="1:5" s="28" customFormat="1" ht="15" x14ac:dyDescent="0.25">
      <c r="A87" s="34" t="s">
        <v>70</v>
      </c>
      <c r="B87" s="39" t="s">
        <v>22</v>
      </c>
      <c r="C87" s="39" t="s">
        <v>11</v>
      </c>
      <c r="D87" s="48">
        <f>E87</f>
        <v>13625.01</v>
      </c>
      <c r="E87" s="51">
        <v>13625.01</v>
      </c>
    </row>
    <row r="88" spans="1:5" s="28" customFormat="1" ht="15" x14ac:dyDescent="0.25">
      <c r="A88" s="33" t="s">
        <v>44</v>
      </c>
      <c r="B88" s="38"/>
      <c r="C88" s="38"/>
      <c r="D88" s="47"/>
      <c r="E88" s="50"/>
    </row>
    <row r="89" spans="1:5" s="28" customFormat="1" ht="15" x14ac:dyDescent="0.25">
      <c r="A89" s="34" t="s">
        <v>74</v>
      </c>
      <c r="B89" s="39" t="s">
        <v>24</v>
      </c>
      <c r="C89" s="39" t="s">
        <v>12</v>
      </c>
      <c r="D89" s="48">
        <f>E89</f>
        <v>61740.07</v>
      </c>
      <c r="E89" s="51">
        <v>61740.07</v>
      </c>
    </row>
    <row r="90" spans="1:5" s="28" customFormat="1" ht="15" x14ac:dyDescent="0.25">
      <c r="A90" s="33" t="s">
        <v>9</v>
      </c>
      <c r="B90" s="38"/>
      <c r="C90" s="38"/>
      <c r="D90" s="47"/>
      <c r="E90" s="50"/>
    </row>
    <row r="91" spans="1:5" s="28" customFormat="1" ht="15" x14ac:dyDescent="0.25">
      <c r="A91" s="34" t="s">
        <v>71</v>
      </c>
      <c r="B91" s="39" t="s">
        <v>24</v>
      </c>
      <c r="C91" s="39" t="s">
        <v>12</v>
      </c>
      <c r="D91" s="48">
        <f>E91</f>
        <v>140866.72</v>
      </c>
      <c r="E91" s="51">
        <v>140866.72</v>
      </c>
    </row>
    <row r="92" spans="1:5" s="28" customFormat="1" ht="15" x14ac:dyDescent="0.25">
      <c r="A92" s="33" t="s">
        <v>103</v>
      </c>
      <c r="B92" s="38"/>
      <c r="C92" s="38"/>
      <c r="D92" s="47"/>
      <c r="E92" s="50"/>
    </row>
    <row r="93" spans="1:5" s="28" customFormat="1" ht="15" x14ac:dyDescent="0.25">
      <c r="A93" s="34" t="s">
        <v>121</v>
      </c>
      <c r="B93" s="41">
        <v>1619</v>
      </c>
      <c r="C93" s="39" t="s">
        <v>12</v>
      </c>
      <c r="D93" s="48">
        <f>E93/B93</f>
        <v>7.0500000000000007</v>
      </c>
      <c r="E93" s="51">
        <v>11413.95</v>
      </c>
    </row>
    <row r="94" spans="1:5" s="28" customFormat="1" ht="15" x14ac:dyDescent="0.25">
      <c r="A94" s="33" t="s">
        <v>10</v>
      </c>
      <c r="B94" s="38"/>
      <c r="C94" s="38"/>
      <c r="D94" s="47"/>
      <c r="E94" s="50"/>
    </row>
    <row r="95" spans="1:5" s="28" customFormat="1" ht="15" x14ac:dyDescent="0.25">
      <c r="A95" s="34" t="s">
        <v>72</v>
      </c>
      <c r="B95" s="39" t="s">
        <v>21</v>
      </c>
      <c r="C95" s="39" t="s">
        <v>11</v>
      </c>
      <c r="D95" s="48">
        <f>E95</f>
        <v>48364.41</v>
      </c>
      <c r="E95" s="51">
        <v>48364.41</v>
      </c>
    </row>
    <row r="96" spans="1:5" ht="14.25" x14ac:dyDescent="0.2">
      <c r="A96" s="24" t="s">
        <v>25</v>
      </c>
      <c r="B96" s="44" t="s">
        <v>20</v>
      </c>
      <c r="C96" s="25"/>
      <c r="D96" s="49"/>
      <c r="E96" s="26">
        <f>SUM(E7:E95)</f>
        <v>586661.15</v>
      </c>
    </row>
    <row r="97" spans="1:5" ht="15" x14ac:dyDescent="0.2">
      <c r="D97" s="45"/>
    </row>
    <row r="98" spans="1:5" ht="15" x14ac:dyDescent="0.2">
      <c r="A98" s="12" t="s">
        <v>31</v>
      </c>
      <c r="B98" s="45"/>
      <c r="C98" s="45"/>
      <c r="D98" s="45"/>
      <c r="E98" s="45"/>
    </row>
    <row r="99" spans="1:5" ht="15" x14ac:dyDescent="0.2">
      <c r="A99" s="12" t="s">
        <v>165</v>
      </c>
      <c r="B99" s="45"/>
      <c r="C99" s="45"/>
      <c r="D99" s="45"/>
      <c r="E99" s="45"/>
    </row>
    <row r="100" spans="1:5" ht="15" x14ac:dyDescent="0.2">
      <c r="A100" s="12" t="s">
        <v>32</v>
      </c>
      <c r="B100" s="45"/>
      <c r="C100" s="45"/>
      <c r="D100" s="45"/>
      <c r="E100" s="45"/>
    </row>
    <row r="101" spans="1:5" ht="15" x14ac:dyDescent="0.2">
      <c r="A101" s="12" t="s">
        <v>33</v>
      </c>
      <c r="B101" s="45"/>
      <c r="C101" s="45"/>
      <c r="D101" s="46"/>
      <c r="E101" s="45"/>
    </row>
    <row r="102" spans="1:5" ht="15" customHeight="1" x14ac:dyDescent="0.2">
      <c r="A102" s="29" t="s">
        <v>75</v>
      </c>
      <c r="B102" s="46"/>
      <c r="C102" s="46"/>
      <c r="E102" s="46"/>
    </row>
    <row r="103" spans="1:5" ht="15" x14ac:dyDescent="0.25">
      <c r="A103" s="29" t="s">
        <v>76</v>
      </c>
      <c r="D103" s="4"/>
    </row>
    <row r="104" spans="1:5" ht="15" x14ac:dyDescent="0.25">
      <c r="A104" s="29"/>
      <c r="D104" s="4"/>
    </row>
    <row r="105" spans="1:5" ht="15" x14ac:dyDescent="0.25">
      <c r="A105" s="5" t="s">
        <v>26</v>
      </c>
      <c r="B105" s="31"/>
      <c r="C105" s="4"/>
      <c r="D105" s="4"/>
      <c r="E105" s="4"/>
    </row>
    <row r="106" spans="1:5" ht="15" x14ac:dyDescent="0.25">
      <c r="A106" s="5"/>
      <c r="B106" s="31"/>
      <c r="C106" s="4"/>
      <c r="D106" s="31"/>
      <c r="E106" s="4"/>
    </row>
    <row r="107" spans="1:5" ht="15" x14ac:dyDescent="0.25">
      <c r="A107" s="173" t="s">
        <v>51</v>
      </c>
      <c r="B107" s="173"/>
      <c r="C107" s="31" t="s">
        <v>30</v>
      </c>
      <c r="D107" s="4"/>
      <c r="E107" s="31"/>
    </row>
    <row r="108" spans="1:5" ht="15" x14ac:dyDescent="0.25">
      <c r="A108" s="177" t="s">
        <v>52</v>
      </c>
      <c r="B108" s="177"/>
      <c r="C108" s="4" t="s">
        <v>27</v>
      </c>
      <c r="D108" s="4"/>
      <c r="E108" s="4"/>
    </row>
    <row r="109" spans="1:5" ht="15" x14ac:dyDescent="0.25">
      <c r="A109" s="5"/>
      <c r="B109" s="31"/>
      <c r="C109" s="4"/>
      <c r="D109" s="31"/>
      <c r="E109" s="4"/>
    </row>
    <row r="110" spans="1:5" ht="15" x14ac:dyDescent="0.25">
      <c r="A110" s="173" t="s">
        <v>29</v>
      </c>
      <c r="B110" s="173"/>
      <c r="C110" s="31" t="s">
        <v>30</v>
      </c>
      <c r="D110" s="4"/>
      <c r="E110" s="4"/>
    </row>
    <row r="111" spans="1:5" ht="15" x14ac:dyDescent="0.25">
      <c r="A111" s="13" t="s">
        <v>28</v>
      </c>
      <c r="B111" s="31"/>
      <c r="C111" s="4" t="s">
        <v>27</v>
      </c>
      <c r="D111" s="4"/>
      <c r="E111" s="4"/>
    </row>
    <row r="112" spans="1:5" ht="15" x14ac:dyDescent="0.25">
      <c r="A112" s="2"/>
      <c r="B112" s="31"/>
      <c r="C112" s="4"/>
      <c r="E112" s="4"/>
    </row>
  </sheetData>
  <mergeCells count="6">
    <mergeCell ref="A110:B110"/>
    <mergeCell ref="A2:E2"/>
    <mergeCell ref="A1:E1"/>
    <mergeCell ref="D3:E3"/>
    <mergeCell ref="A108:B108"/>
    <mergeCell ref="A107:B107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"/>
  <sheetViews>
    <sheetView view="pageBreakPreview" zoomScale="90" zoomScaleSheetLayoutView="90" workbookViewId="0">
      <selection activeCell="K25" sqref="K25"/>
    </sheetView>
  </sheetViews>
  <sheetFormatPr defaultColWidth="9.140625" defaultRowHeight="15" x14ac:dyDescent="0.25"/>
  <cols>
    <col min="1" max="1" width="50.140625" style="2" customWidth="1"/>
    <col min="2" max="2" width="13.140625" style="2" bestFit="1" customWidth="1"/>
    <col min="3" max="4" width="13.28515625" style="2" bestFit="1" customWidth="1"/>
    <col min="5" max="5" width="13.140625" style="2" bestFit="1" customWidth="1"/>
    <col min="6" max="16384" width="9.140625" style="2"/>
  </cols>
  <sheetData>
    <row r="1" spans="1:4" ht="20.25" x14ac:dyDescent="0.3">
      <c r="A1" s="178" t="s">
        <v>163</v>
      </c>
      <c r="B1" s="178"/>
      <c r="C1" s="178"/>
      <c r="D1" s="178"/>
    </row>
    <row r="2" spans="1:4" x14ac:dyDescent="0.25">
      <c r="A2" s="6"/>
      <c r="B2" s="6"/>
      <c r="C2" s="6"/>
      <c r="D2" s="6"/>
    </row>
    <row r="3" spans="1:4" x14ac:dyDescent="0.25">
      <c r="A3" s="7" t="s">
        <v>50</v>
      </c>
      <c r="B3" s="8"/>
      <c r="C3" s="181"/>
      <c r="D3" s="181"/>
    </row>
    <row r="4" spans="1:4" x14ac:dyDescent="0.25">
      <c r="A4" s="7"/>
      <c r="B4" s="8"/>
      <c r="C4" s="11"/>
      <c r="D4" s="11"/>
    </row>
    <row r="5" spans="1:4" x14ac:dyDescent="0.25">
      <c r="A5" s="19" t="s">
        <v>34</v>
      </c>
      <c r="B5" s="19" t="s">
        <v>35</v>
      </c>
      <c r="C5" s="20" t="s">
        <v>36</v>
      </c>
      <c r="D5" s="20" t="s">
        <v>37</v>
      </c>
    </row>
    <row r="6" spans="1:4" x14ac:dyDescent="0.25">
      <c r="A6" s="22" t="s">
        <v>73</v>
      </c>
      <c r="B6" s="179">
        <v>31860.99</v>
      </c>
      <c r="C6" s="179"/>
      <c r="D6" s="179"/>
    </row>
    <row r="7" spans="1:4" x14ac:dyDescent="0.25">
      <c r="A7" s="52" t="s">
        <v>49</v>
      </c>
      <c r="B7" s="32" t="s">
        <v>20</v>
      </c>
      <c r="C7" s="32">
        <v>348442.2</v>
      </c>
      <c r="D7" s="32">
        <v>361749.17</v>
      </c>
    </row>
    <row r="8" spans="1:4" x14ac:dyDescent="0.25">
      <c r="A8" s="52" t="s">
        <v>95</v>
      </c>
      <c r="B8" s="32" t="s">
        <v>20</v>
      </c>
      <c r="C8" s="32">
        <v>2500</v>
      </c>
      <c r="D8" s="32">
        <v>3768.3</v>
      </c>
    </row>
    <row r="9" spans="1:4" x14ac:dyDescent="0.25">
      <c r="A9" s="52" t="s">
        <v>53</v>
      </c>
      <c r="B9" s="32" t="s">
        <v>20</v>
      </c>
      <c r="C9" s="32">
        <v>69204</v>
      </c>
      <c r="D9" s="32">
        <v>77530.19</v>
      </c>
    </row>
    <row r="10" spans="1:4" x14ac:dyDescent="0.25">
      <c r="A10" s="52" t="s">
        <v>96</v>
      </c>
      <c r="B10" s="32" t="s">
        <v>20</v>
      </c>
      <c r="C10" s="32">
        <v>7357.73</v>
      </c>
      <c r="D10" s="32">
        <v>4157.87</v>
      </c>
    </row>
    <row r="11" spans="1:4" x14ac:dyDescent="0.25">
      <c r="A11" s="52" t="s">
        <v>97</v>
      </c>
      <c r="B11" s="32" t="s">
        <v>20</v>
      </c>
      <c r="C11" s="32">
        <v>4844.28</v>
      </c>
      <c r="D11" s="32">
        <v>5176.25</v>
      </c>
    </row>
    <row r="12" spans="1:4" x14ac:dyDescent="0.25">
      <c r="A12" s="52" t="s">
        <v>82</v>
      </c>
      <c r="B12" s="32" t="s">
        <v>20</v>
      </c>
      <c r="C12" s="32">
        <v>21453.24</v>
      </c>
      <c r="D12" s="32">
        <v>17756.66</v>
      </c>
    </row>
    <row r="13" spans="1:4" x14ac:dyDescent="0.25">
      <c r="A13" s="52" t="s">
        <v>98</v>
      </c>
      <c r="B13" s="32" t="s">
        <v>20</v>
      </c>
      <c r="C13" s="32">
        <v>2288.7399999999998</v>
      </c>
      <c r="D13" s="32" t="s">
        <v>20</v>
      </c>
    </row>
    <row r="14" spans="1:4" x14ac:dyDescent="0.25">
      <c r="A14" s="52" t="s">
        <v>94</v>
      </c>
      <c r="B14" s="32" t="s">
        <v>20</v>
      </c>
      <c r="C14" s="32">
        <v>11223.72</v>
      </c>
      <c r="D14" s="32">
        <v>10288.41</v>
      </c>
    </row>
    <row r="15" spans="1:4" x14ac:dyDescent="0.25">
      <c r="A15" s="52" t="s">
        <v>99</v>
      </c>
      <c r="B15" s="32" t="s">
        <v>20</v>
      </c>
      <c r="C15" s="32">
        <v>1936.63</v>
      </c>
      <c r="D15" s="32">
        <v>2838.67</v>
      </c>
    </row>
    <row r="16" spans="1:4" ht="14.25" customHeight="1" x14ac:dyDescent="0.25">
      <c r="A16" s="52" t="s">
        <v>100</v>
      </c>
      <c r="B16" s="32" t="s">
        <v>20</v>
      </c>
      <c r="C16" s="32">
        <v>14393.58</v>
      </c>
      <c r="D16" s="32">
        <v>4465.5</v>
      </c>
    </row>
    <row r="17" spans="1:4" x14ac:dyDescent="0.25">
      <c r="A17" s="52" t="s">
        <v>8</v>
      </c>
      <c r="B17" s="32">
        <f>Акт!E7</f>
        <v>4612.76</v>
      </c>
      <c r="C17" s="32" t="s">
        <v>20</v>
      </c>
      <c r="D17" s="32" t="s">
        <v>20</v>
      </c>
    </row>
    <row r="18" spans="1:4" x14ac:dyDescent="0.25">
      <c r="A18" s="52" t="s">
        <v>38</v>
      </c>
      <c r="B18" s="32">
        <f>SUM(Акт!E9:E14)</f>
        <v>32347.45</v>
      </c>
      <c r="C18" s="32" t="s">
        <v>20</v>
      </c>
      <c r="D18" s="32" t="s">
        <v>20</v>
      </c>
    </row>
    <row r="19" spans="1:4" ht="30" x14ac:dyDescent="0.25">
      <c r="A19" s="52" t="s">
        <v>54</v>
      </c>
      <c r="B19" s="32">
        <f>Акт!E16</f>
        <v>70965.600000000006</v>
      </c>
      <c r="C19" s="32" t="s">
        <v>20</v>
      </c>
      <c r="D19" s="32" t="s">
        <v>20</v>
      </c>
    </row>
    <row r="20" spans="1:4" ht="30" x14ac:dyDescent="0.25">
      <c r="A20" s="52" t="s">
        <v>101</v>
      </c>
      <c r="B20" s="32">
        <f>SUM(Акт!E18:E21)</f>
        <v>18346.849999999999</v>
      </c>
      <c r="C20" s="32" t="s">
        <v>20</v>
      </c>
      <c r="D20" s="32" t="s">
        <v>20</v>
      </c>
    </row>
    <row r="21" spans="1:4" x14ac:dyDescent="0.25">
      <c r="A21" s="52" t="s">
        <v>102</v>
      </c>
      <c r="B21" s="32">
        <f>Акт!E23</f>
        <v>27950</v>
      </c>
      <c r="C21" s="32" t="s">
        <v>20</v>
      </c>
      <c r="D21" s="32" t="s">
        <v>20</v>
      </c>
    </row>
    <row r="22" spans="1:4" ht="30" x14ac:dyDescent="0.25">
      <c r="A22" s="52" t="s">
        <v>39</v>
      </c>
      <c r="B22" s="32">
        <f>Акт!E25</f>
        <v>14920.86</v>
      </c>
      <c r="C22" s="32" t="s">
        <v>20</v>
      </c>
      <c r="D22" s="32" t="s">
        <v>20</v>
      </c>
    </row>
    <row r="23" spans="1:4" x14ac:dyDescent="0.25">
      <c r="A23" s="52" t="s">
        <v>40</v>
      </c>
      <c r="B23" s="32">
        <f>SUM(Акт!E27:E42)</f>
        <v>27760.310000000009</v>
      </c>
      <c r="C23" s="32" t="s">
        <v>20</v>
      </c>
      <c r="D23" s="32" t="s">
        <v>20</v>
      </c>
    </row>
    <row r="24" spans="1:4" x14ac:dyDescent="0.25">
      <c r="A24" s="52" t="s">
        <v>41</v>
      </c>
      <c r="B24" s="32">
        <f>SUM(Акт!E44:E56)</f>
        <v>27994.09</v>
      </c>
      <c r="C24" s="32" t="s">
        <v>20</v>
      </c>
      <c r="D24" s="32" t="s">
        <v>20</v>
      </c>
    </row>
    <row r="25" spans="1:4" x14ac:dyDescent="0.25">
      <c r="A25" s="52" t="s">
        <v>82</v>
      </c>
      <c r="B25" s="32">
        <f>Акт!E58</f>
        <v>21600</v>
      </c>
      <c r="C25" s="32" t="s">
        <v>20</v>
      </c>
      <c r="D25" s="32" t="s">
        <v>20</v>
      </c>
    </row>
    <row r="26" spans="1:4" ht="30" x14ac:dyDescent="0.25">
      <c r="A26" s="52" t="s">
        <v>84</v>
      </c>
      <c r="B26" s="32">
        <f>Акт!E60</f>
        <v>2864.93</v>
      </c>
      <c r="C26" s="32" t="s">
        <v>20</v>
      </c>
      <c r="D26" s="32" t="s">
        <v>20</v>
      </c>
    </row>
    <row r="27" spans="1:4" x14ac:dyDescent="0.25">
      <c r="A27" s="52" t="s">
        <v>42</v>
      </c>
      <c r="B27" s="32">
        <f>SUM(Акт!E62:E65)</f>
        <v>6779.1100000000006</v>
      </c>
      <c r="C27" s="32" t="s">
        <v>20</v>
      </c>
      <c r="D27" s="32" t="s">
        <v>20</v>
      </c>
    </row>
    <row r="28" spans="1:4" ht="30" x14ac:dyDescent="0.25">
      <c r="A28" s="52" t="s">
        <v>87</v>
      </c>
      <c r="B28" s="32">
        <f>SUM(Акт!E67:E84)</f>
        <v>46221.279999999999</v>
      </c>
      <c r="C28" s="32" t="s">
        <v>20</v>
      </c>
      <c r="D28" s="32" t="s">
        <v>20</v>
      </c>
    </row>
    <row r="29" spans="1:4" x14ac:dyDescent="0.25">
      <c r="A29" s="52" t="s">
        <v>43</v>
      </c>
      <c r="B29" s="32">
        <f>SUM(Акт!E86:E87)</f>
        <v>21912.760000000002</v>
      </c>
      <c r="C29" s="32" t="s">
        <v>20</v>
      </c>
      <c r="D29" s="32" t="s">
        <v>20</v>
      </c>
    </row>
    <row r="30" spans="1:4" x14ac:dyDescent="0.25">
      <c r="A30" s="52" t="s">
        <v>44</v>
      </c>
      <c r="B30" s="32">
        <f>Акт!E89</f>
        <v>61740.07</v>
      </c>
      <c r="C30" s="32" t="s">
        <v>20</v>
      </c>
      <c r="D30" s="32" t="s">
        <v>20</v>
      </c>
    </row>
    <row r="31" spans="1:4" x14ac:dyDescent="0.25">
      <c r="A31" s="52" t="s">
        <v>9</v>
      </c>
      <c r="B31" s="32">
        <f>Акт!E91</f>
        <v>140866.72</v>
      </c>
      <c r="C31" s="32" t="s">
        <v>20</v>
      </c>
      <c r="D31" s="32" t="s">
        <v>20</v>
      </c>
    </row>
    <row r="32" spans="1:4" x14ac:dyDescent="0.25">
      <c r="A32" s="52" t="s">
        <v>103</v>
      </c>
      <c r="B32" s="32">
        <f>Акт!E93</f>
        <v>11413.95</v>
      </c>
      <c r="C32" s="32" t="s">
        <v>20</v>
      </c>
      <c r="D32" s="32" t="s">
        <v>20</v>
      </c>
    </row>
    <row r="33" spans="1:5" x14ac:dyDescent="0.25">
      <c r="A33" s="52" t="s">
        <v>10</v>
      </c>
      <c r="B33" s="32">
        <f>Акт!E95</f>
        <v>48364.41</v>
      </c>
      <c r="C33" s="32" t="s">
        <v>20</v>
      </c>
      <c r="D33" s="32" t="s">
        <v>20</v>
      </c>
    </row>
    <row r="34" spans="1:5" x14ac:dyDescent="0.25">
      <c r="A34" s="21" t="s">
        <v>25</v>
      </c>
      <c r="B34" s="23">
        <f t="shared" ref="B34:C34" si="0">SUM(B7:B33)</f>
        <v>586661.15</v>
      </c>
      <c r="C34" s="23">
        <f t="shared" si="0"/>
        <v>483644.12</v>
      </c>
      <c r="D34" s="23">
        <f>SUM(D7:D33)</f>
        <v>487731.0199999999</v>
      </c>
      <c r="E34" s="53">
        <f>D34-B6-B34</f>
        <v>-130791.12000000011</v>
      </c>
    </row>
    <row r="35" spans="1:5" s="10" customFormat="1" ht="24.75" customHeight="1" x14ac:dyDescent="0.25">
      <c r="A35" s="180" t="s">
        <v>166</v>
      </c>
      <c r="B35" s="180"/>
      <c r="C35" s="180"/>
      <c r="D35" s="180"/>
    </row>
    <row r="36" spans="1:5" s="10" customFormat="1" ht="24.75" customHeight="1" x14ac:dyDescent="0.25">
      <c r="A36" s="180" t="s">
        <v>164</v>
      </c>
      <c r="B36" s="180"/>
      <c r="C36" s="180"/>
      <c r="D36" s="180"/>
    </row>
    <row r="37" spans="1:5" s="10" customFormat="1" ht="24.75" customHeight="1" x14ac:dyDescent="0.25">
      <c r="A37" s="2"/>
      <c r="B37" s="2"/>
      <c r="C37" s="2"/>
      <c r="D37" s="2"/>
    </row>
    <row r="38" spans="1:5" ht="15" customHeight="1" x14ac:dyDescent="0.25">
      <c r="A38" s="9" t="s">
        <v>47</v>
      </c>
      <c r="B38" s="8"/>
      <c r="C38" s="8"/>
      <c r="D38" s="6"/>
    </row>
    <row r="39" spans="1:5" ht="22.5" customHeight="1" x14ac:dyDescent="0.25">
      <c r="A39" s="8" t="s">
        <v>48</v>
      </c>
      <c r="B39" s="8"/>
      <c r="C39" s="8"/>
      <c r="D39" s="6"/>
    </row>
    <row r="40" spans="1:5" ht="22.5" customHeight="1" x14ac:dyDescent="0.25">
      <c r="A40" s="9" t="s">
        <v>45</v>
      </c>
      <c r="B40" s="8"/>
      <c r="C40" s="8"/>
      <c r="D40" s="6"/>
    </row>
    <row r="41" spans="1:5" ht="22.5" customHeight="1" x14ac:dyDescent="0.25">
      <c r="A41" s="9" t="s">
        <v>46</v>
      </c>
      <c r="B41" s="8"/>
      <c r="C41" s="8"/>
      <c r="D41" s="6"/>
    </row>
    <row r="42" spans="1:5" ht="22.5" customHeight="1" x14ac:dyDescent="0.25">
      <c r="A42" s="1"/>
      <c r="B42" s="1"/>
      <c r="C42" s="1"/>
    </row>
  </sheetData>
  <mergeCells count="5">
    <mergeCell ref="A1:D1"/>
    <mergeCell ref="B6:D6"/>
    <mergeCell ref="A35:D35"/>
    <mergeCell ref="A36:D36"/>
    <mergeCell ref="C3:D3"/>
  </mergeCells>
  <pageMargins left="0.7" right="0.7" top="0.75" bottom="0.75" header="0.3" footer="0.3"/>
  <pageSetup paperSize="9" scale="97" orientation="portrait" r:id="rId1"/>
  <colBreaks count="1" manualBreakCount="1">
    <brk id="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workbookViewId="0">
      <selection activeCell="J22" sqref="J22"/>
    </sheetView>
  </sheetViews>
  <sheetFormatPr defaultColWidth="9.140625" defaultRowHeight="15" x14ac:dyDescent="0.25"/>
  <cols>
    <col min="1" max="1" width="12.5703125" style="82" customWidth="1"/>
    <col min="2" max="2" width="14.5703125" style="82" customWidth="1"/>
    <col min="3" max="3" width="19.5703125" style="82" customWidth="1"/>
    <col min="4" max="4" width="14.42578125" style="82" customWidth="1"/>
    <col min="5" max="5" width="18.28515625" style="82" customWidth="1"/>
    <col min="6" max="6" width="16.28515625" style="82" customWidth="1"/>
    <col min="7" max="16384" width="9.140625" style="82"/>
  </cols>
  <sheetData>
    <row r="1" spans="1:19" s="54" customFormat="1" ht="35.25" customHeight="1" x14ac:dyDescent="0.3">
      <c r="A1" s="193" t="s">
        <v>193</v>
      </c>
      <c r="B1" s="193"/>
      <c r="C1" s="193"/>
      <c r="D1" s="193"/>
      <c r="E1" s="193"/>
      <c r="F1" s="193"/>
    </row>
    <row r="2" spans="1:19" s="54" customFormat="1" x14ac:dyDescent="0.25">
      <c r="A2" s="55"/>
      <c r="B2" s="55"/>
      <c r="C2" s="55"/>
      <c r="D2" s="55"/>
      <c r="E2" s="55"/>
      <c r="F2" s="55"/>
    </row>
    <row r="3" spans="1:19" s="54" customFormat="1" ht="19.5" customHeight="1" x14ac:dyDescent="0.25">
      <c r="A3" s="56" t="s">
        <v>167</v>
      </c>
      <c r="B3" s="56"/>
      <c r="C3" s="56"/>
      <c r="D3" s="56"/>
      <c r="E3" s="56"/>
      <c r="F3" s="57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</row>
    <row r="4" spans="1:19" s="54" customFormat="1" ht="19.5" customHeight="1" x14ac:dyDescent="0.25">
      <c r="A4" s="56"/>
      <c r="B4" s="56"/>
      <c r="C4" s="56"/>
      <c r="D4" s="56"/>
      <c r="E4" s="56"/>
      <c r="F4" s="57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</row>
    <row r="5" spans="1:19" s="54" customFormat="1" ht="36.75" customHeight="1" x14ac:dyDescent="0.25">
      <c r="A5" s="194" t="s">
        <v>168</v>
      </c>
      <c r="B5" s="194"/>
      <c r="C5" s="194"/>
      <c r="D5" s="194"/>
      <c r="E5" s="194"/>
      <c r="F5" s="194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</row>
    <row r="6" spans="1:19" s="68" customFormat="1" ht="27.75" customHeight="1" x14ac:dyDescent="0.25">
      <c r="A6" s="99" t="s">
        <v>169</v>
      </c>
      <c r="B6" s="99">
        <v>4</v>
      </c>
      <c r="C6" s="99" t="s">
        <v>170</v>
      </c>
      <c r="D6" s="100">
        <v>2884</v>
      </c>
      <c r="E6" s="99" t="s">
        <v>171</v>
      </c>
      <c r="F6" s="101">
        <v>1335.4</v>
      </c>
      <c r="G6" s="59"/>
      <c r="H6" s="61"/>
      <c r="I6" s="62"/>
      <c r="J6" s="63"/>
      <c r="K6" s="64"/>
      <c r="L6" s="65"/>
      <c r="M6" s="65"/>
      <c r="N6" s="65"/>
      <c r="O6" s="65"/>
      <c r="P6" s="66"/>
      <c r="Q6" s="195"/>
      <c r="R6" s="196"/>
      <c r="S6" s="67"/>
    </row>
    <row r="7" spans="1:19" s="70" customFormat="1" ht="32.25" customHeight="1" x14ac:dyDescent="0.25">
      <c r="A7" s="99" t="s">
        <v>172</v>
      </c>
      <c r="B7" s="99">
        <v>3</v>
      </c>
      <c r="C7" s="99" t="s">
        <v>173</v>
      </c>
      <c r="D7" s="100">
        <v>72.900000000000006</v>
      </c>
      <c r="E7" s="99" t="s">
        <v>174</v>
      </c>
      <c r="F7" s="101">
        <v>890.3</v>
      </c>
      <c r="G7" s="59"/>
      <c r="H7" s="61"/>
      <c r="I7" s="62"/>
      <c r="J7" s="63"/>
      <c r="K7" s="64"/>
      <c r="L7" s="65"/>
      <c r="M7" s="65"/>
      <c r="N7" s="65"/>
      <c r="O7" s="65"/>
      <c r="P7" s="66"/>
      <c r="Q7" s="195"/>
      <c r="R7" s="197"/>
      <c r="S7" s="69"/>
    </row>
    <row r="8" spans="1:19" s="70" customFormat="1" ht="33.75" customHeight="1" x14ac:dyDescent="0.25">
      <c r="A8" s="99" t="s">
        <v>175</v>
      </c>
      <c r="B8" s="99">
        <v>43</v>
      </c>
      <c r="C8" s="99" t="s">
        <v>176</v>
      </c>
      <c r="D8" s="101">
        <v>291.10000000000002</v>
      </c>
      <c r="E8" s="99" t="s">
        <v>177</v>
      </c>
      <c r="F8" s="101">
        <v>728.7</v>
      </c>
      <c r="G8" s="59"/>
      <c r="H8" s="61"/>
      <c r="I8" s="62"/>
      <c r="J8" s="63"/>
      <c r="K8" s="64"/>
      <c r="L8" s="65"/>
      <c r="M8" s="65"/>
      <c r="N8" s="65"/>
      <c r="O8" s="65"/>
      <c r="P8" s="66"/>
      <c r="Q8" s="195"/>
      <c r="R8" s="196"/>
      <c r="S8" s="69"/>
    </row>
    <row r="9" spans="1:19" s="70" customFormat="1" ht="33.75" customHeight="1" x14ac:dyDescent="0.25">
      <c r="A9" s="60"/>
      <c r="B9" s="63"/>
      <c r="C9" s="60"/>
      <c r="D9" s="71"/>
      <c r="E9" s="63"/>
      <c r="F9" s="72"/>
      <c r="G9" s="59"/>
      <c r="H9" s="61"/>
      <c r="I9" s="62"/>
      <c r="J9" s="63"/>
      <c r="K9" s="64"/>
      <c r="L9" s="65"/>
      <c r="M9" s="65"/>
      <c r="N9" s="65"/>
      <c r="O9" s="65"/>
      <c r="P9" s="59"/>
      <c r="Q9" s="64"/>
      <c r="R9" s="73"/>
      <c r="S9" s="59"/>
    </row>
    <row r="10" spans="1:19" s="76" customFormat="1" ht="15" customHeight="1" thickBot="1" x14ac:dyDescent="0.3">
      <c r="A10" s="74"/>
      <c r="B10" s="74"/>
      <c r="C10" s="74"/>
      <c r="D10" s="74"/>
      <c r="E10" s="74"/>
      <c r="F10" s="75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</row>
    <row r="11" spans="1:19" s="76" customFormat="1" ht="30" customHeight="1" x14ac:dyDescent="0.25">
      <c r="A11" s="190" t="s">
        <v>178</v>
      </c>
      <c r="B11" s="191"/>
      <c r="C11" s="191"/>
      <c r="D11" s="191"/>
      <c r="E11" s="192"/>
      <c r="F11" s="77" t="s">
        <v>179</v>
      </c>
      <c r="G11" s="78"/>
      <c r="H11" s="78"/>
      <c r="I11" s="78"/>
      <c r="J11" s="78"/>
      <c r="K11" s="78"/>
      <c r="L11" s="78"/>
      <c r="M11" s="78"/>
      <c r="N11" s="78"/>
      <c r="O11" s="78"/>
      <c r="P11" s="78"/>
      <c r="Q11" s="78"/>
      <c r="R11" s="78"/>
      <c r="S11" s="78"/>
    </row>
    <row r="12" spans="1:19" s="104" customFormat="1" ht="30" customHeight="1" x14ac:dyDescent="0.25">
      <c r="A12" s="183" t="s">
        <v>180</v>
      </c>
      <c r="B12" s="184"/>
      <c r="C12" s="184"/>
      <c r="D12" s="184"/>
      <c r="E12" s="185"/>
      <c r="F12" s="102">
        <v>-130791.12</v>
      </c>
      <c r="G12" s="103"/>
    </row>
    <row r="13" spans="1:19" s="104" customFormat="1" ht="30" customHeight="1" x14ac:dyDescent="0.25">
      <c r="A13" s="183" t="s">
        <v>181</v>
      </c>
      <c r="B13" s="184"/>
      <c r="C13" s="184"/>
      <c r="D13" s="184"/>
      <c r="E13" s="185"/>
      <c r="F13" s="102">
        <f>228841.76+822.26</f>
        <v>229664.02000000002</v>
      </c>
    </row>
    <row r="14" spans="1:19" s="104" customFormat="1" ht="30" customHeight="1" x14ac:dyDescent="0.25">
      <c r="A14" s="183" t="s">
        <v>182</v>
      </c>
      <c r="B14" s="184"/>
      <c r="C14" s="184"/>
      <c r="D14" s="184"/>
      <c r="E14" s="185"/>
      <c r="F14" s="105">
        <f>SUM(F15:F17)</f>
        <v>487777.12</v>
      </c>
    </row>
    <row r="15" spans="1:19" s="76" customFormat="1" ht="28.5" customHeight="1" x14ac:dyDescent="0.25">
      <c r="A15" s="187" t="s">
        <v>183</v>
      </c>
      <c r="B15" s="188"/>
      <c r="C15" s="188"/>
      <c r="D15" s="188"/>
      <c r="E15" s="189"/>
      <c r="F15" s="84">
        <f>458837.05+14534.67</f>
        <v>473371.72</v>
      </c>
    </row>
    <row r="16" spans="1:19" s="76" customFormat="1" ht="24.75" customHeight="1" x14ac:dyDescent="0.25">
      <c r="A16" s="187" t="s">
        <v>184</v>
      </c>
      <c r="B16" s="188"/>
      <c r="C16" s="188"/>
      <c r="D16" s="188"/>
      <c r="E16" s="189"/>
      <c r="F16" s="84">
        <v>12155.4</v>
      </c>
    </row>
    <row r="17" spans="1:19" s="76" customFormat="1" ht="30" customHeight="1" x14ac:dyDescent="0.25">
      <c r="A17" s="187" t="s">
        <v>185</v>
      </c>
      <c r="B17" s="188"/>
      <c r="C17" s="188"/>
      <c r="D17" s="188"/>
      <c r="E17" s="189"/>
      <c r="F17" s="84">
        <v>2250</v>
      </c>
    </row>
    <row r="18" spans="1:19" s="104" customFormat="1" ht="30" customHeight="1" x14ac:dyDescent="0.25">
      <c r="A18" s="183" t="s">
        <v>186</v>
      </c>
      <c r="B18" s="184"/>
      <c r="C18" s="184"/>
      <c r="D18" s="184"/>
      <c r="E18" s="185"/>
      <c r="F18" s="105">
        <f>SUM(F19:F21)</f>
        <v>520573.19</v>
      </c>
    </row>
    <row r="19" spans="1:19" s="76" customFormat="1" ht="30" customHeight="1" x14ac:dyDescent="0.25">
      <c r="A19" s="187" t="s">
        <v>183</v>
      </c>
      <c r="B19" s="188"/>
      <c r="C19" s="188"/>
      <c r="D19" s="188"/>
      <c r="E19" s="189"/>
      <c r="F19" s="84">
        <f>505696.73+658.56</f>
        <v>506355.29</v>
      </c>
    </row>
    <row r="20" spans="1:19" s="76" customFormat="1" ht="30" customHeight="1" x14ac:dyDescent="0.25">
      <c r="A20" s="187" t="s">
        <v>184</v>
      </c>
      <c r="B20" s="188"/>
      <c r="C20" s="188"/>
      <c r="D20" s="188"/>
      <c r="E20" s="189"/>
      <c r="F20" s="84">
        <v>12155.4</v>
      </c>
    </row>
    <row r="21" spans="1:19" s="79" customFormat="1" ht="30" customHeight="1" x14ac:dyDescent="0.2">
      <c r="A21" s="187" t="s">
        <v>185</v>
      </c>
      <c r="B21" s="188"/>
      <c r="C21" s="188"/>
      <c r="D21" s="188"/>
      <c r="E21" s="189"/>
      <c r="F21" s="84">
        <v>2062.5</v>
      </c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</row>
    <row r="22" spans="1:19" s="106" customFormat="1" ht="30" customHeight="1" x14ac:dyDescent="0.25">
      <c r="A22" s="183" t="s">
        <v>187</v>
      </c>
      <c r="B22" s="184"/>
      <c r="C22" s="184"/>
      <c r="D22" s="184"/>
      <c r="E22" s="185"/>
      <c r="F22" s="105">
        <f>F12+F18</f>
        <v>389782.07</v>
      </c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</row>
    <row r="23" spans="1:19" s="106" customFormat="1" ht="30" customHeight="1" x14ac:dyDescent="0.25">
      <c r="A23" s="183" t="s">
        <v>188</v>
      </c>
      <c r="B23" s="184"/>
      <c r="C23" s="184"/>
      <c r="D23" s="184"/>
      <c r="E23" s="185"/>
      <c r="F23" s="105">
        <f>'Акт (2)'!E91</f>
        <v>515981.76299999998</v>
      </c>
      <c r="G23" s="104"/>
      <c r="H23" s="104"/>
      <c r="I23" s="104"/>
      <c r="J23" s="104"/>
      <c r="K23" s="104"/>
      <c r="L23" s="104"/>
      <c r="M23" s="104"/>
      <c r="N23" s="104"/>
      <c r="O23" s="104"/>
      <c r="P23" s="104"/>
      <c r="Q23" s="104"/>
      <c r="R23" s="104"/>
      <c r="S23" s="104"/>
    </row>
    <row r="24" spans="1:19" s="106" customFormat="1" ht="30" customHeight="1" x14ac:dyDescent="0.25">
      <c r="A24" s="183" t="s">
        <v>189</v>
      </c>
      <c r="B24" s="184"/>
      <c r="C24" s="184"/>
      <c r="D24" s="184"/>
      <c r="E24" s="185"/>
      <c r="F24" s="105">
        <f>F22-F23</f>
        <v>-126199.69299999997</v>
      </c>
      <c r="G24" s="104"/>
      <c r="H24" s="104"/>
      <c r="I24" s="104"/>
      <c r="J24" s="104"/>
      <c r="K24" s="104"/>
      <c r="L24" s="104"/>
      <c r="M24" s="104"/>
      <c r="N24" s="104"/>
      <c r="O24" s="104"/>
      <c r="P24" s="104"/>
      <c r="Q24" s="104"/>
      <c r="R24" s="104"/>
      <c r="S24" s="104"/>
    </row>
    <row r="25" spans="1:19" s="106" customFormat="1" ht="30" customHeight="1" x14ac:dyDescent="0.25">
      <c r="A25" s="183" t="s">
        <v>190</v>
      </c>
      <c r="B25" s="184"/>
      <c r="C25" s="184"/>
      <c r="D25" s="184"/>
      <c r="E25" s="185"/>
      <c r="F25" s="107">
        <f>F13+F14-F18</f>
        <v>196867.95</v>
      </c>
      <c r="G25" s="104"/>
      <c r="H25" s="104"/>
      <c r="I25" s="104"/>
      <c r="J25" s="104"/>
      <c r="K25" s="104"/>
      <c r="L25" s="104"/>
      <c r="M25" s="104"/>
      <c r="N25" s="104"/>
      <c r="O25" s="104"/>
      <c r="P25" s="104"/>
      <c r="Q25" s="104"/>
      <c r="R25" s="104"/>
      <c r="S25" s="104"/>
    </row>
    <row r="26" spans="1:19" s="79" customFormat="1" ht="11.45" customHeight="1" x14ac:dyDescent="0.25">
      <c r="A26" s="80"/>
      <c r="B26" s="80"/>
      <c r="C26" s="80"/>
      <c r="D26" s="80"/>
      <c r="E26" s="80"/>
      <c r="F26" s="80"/>
    </row>
    <row r="27" spans="1:19" s="81" customFormat="1" ht="64.5" customHeight="1" x14ac:dyDescent="0.2">
      <c r="A27" s="182" t="s">
        <v>191</v>
      </c>
      <c r="B27" s="182"/>
      <c r="C27" s="182"/>
      <c r="D27" s="182"/>
    </row>
    <row r="28" spans="1:19" s="54" customFormat="1" ht="21.75" customHeight="1" x14ac:dyDescent="0.25">
      <c r="A28" s="186" t="s">
        <v>192</v>
      </c>
      <c r="B28" s="186"/>
      <c r="C28" s="186"/>
      <c r="D28" s="186"/>
    </row>
    <row r="29" spans="1:19" s="54" customFormat="1" ht="22.5" customHeight="1" x14ac:dyDescent="0.25">
      <c r="A29" s="182" t="s">
        <v>45</v>
      </c>
      <c r="B29" s="182"/>
      <c r="C29" s="182"/>
      <c r="D29" s="182"/>
    </row>
    <row r="30" spans="1:19" s="54" customFormat="1" ht="22.5" customHeight="1" x14ac:dyDescent="0.25">
      <c r="A30" s="182" t="s">
        <v>46</v>
      </c>
      <c r="B30" s="182"/>
      <c r="C30" s="182"/>
      <c r="D30" s="55"/>
    </row>
  </sheetData>
  <mergeCells count="24">
    <mergeCell ref="A11:E11"/>
    <mergeCell ref="A1:F1"/>
    <mergeCell ref="A5:F5"/>
    <mergeCell ref="Q6:R6"/>
    <mergeCell ref="Q7:R7"/>
    <mergeCell ref="Q8:R8"/>
    <mergeCell ref="A22:E22"/>
    <mergeCell ref="A12:E12"/>
    <mergeCell ref="A13:E13"/>
    <mergeCell ref="A14:E14"/>
    <mergeCell ref="A15:E15"/>
    <mergeCell ref="A16:E16"/>
    <mergeCell ref="A17:E17"/>
    <mergeCell ref="A18:E18"/>
    <mergeCell ref="A19:E19"/>
    <mergeCell ref="A20:E20"/>
    <mergeCell ref="A21:E21"/>
    <mergeCell ref="A30:C30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8"/>
  <sheetViews>
    <sheetView view="pageBreakPreview" topLeftCell="A76" zoomScale="85" zoomScaleSheetLayoutView="85" workbookViewId="0">
      <selection activeCell="A89" sqref="A89:XFD90"/>
    </sheetView>
  </sheetViews>
  <sheetFormatPr defaultColWidth="9.140625" defaultRowHeight="12.75" x14ac:dyDescent="0.2"/>
  <cols>
    <col min="1" max="1" width="47.7109375" style="1" customWidth="1"/>
    <col min="2" max="2" width="16.28515625" style="37" bestFit="1" customWidth="1"/>
    <col min="3" max="3" width="12.85546875" style="15" customWidth="1"/>
    <col min="4" max="4" width="13.85546875" style="15" customWidth="1"/>
    <col min="5" max="5" width="15" style="15" customWidth="1"/>
    <col min="6" max="6" width="10.140625" style="1" bestFit="1" customWidth="1"/>
    <col min="7" max="16384" width="9.140625" style="1"/>
  </cols>
  <sheetData>
    <row r="1" spans="1:9" ht="14.25" x14ac:dyDescent="0.2">
      <c r="A1" s="175" t="s">
        <v>244</v>
      </c>
      <c r="B1" s="175"/>
      <c r="C1" s="175"/>
      <c r="D1" s="175"/>
      <c r="E1" s="175"/>
      <c r="I1" s="3"/>
    </row>
    <row r="2" spans="1:9" ht="31.5" customHeight="1" x14ac:dyDescent="0.2">
      <c r="A2" s="174" t="s">
        <v>162</v>
      </c>
      <c r="B2" s="174"/>
      <c r="C2" s="174"/>
      <c r="D2" s="174"/>
      <c r="E2" s="174"/>
      <c r="I2" s="3"/>
    </row>
    <row r="3" spans="1:9" ht="14.25" x14ac:dyDescent="0.2">
      <c r="A3" s="17" t="s">
        <v>6</v>
      </c>
      <c r="B3" s="36"/>
      <c r="C3" s="83"/>
      <c r="D3" s="176" t="s">
        <v>245</v>
      </c>
      <c r="E3" s="176"/>
      <c r="I3" s="3" t="s">
        <v>5</v>
      </c>
    </row>
    <row r="4" spans="1:9" x14ac:dyDescent="0.2">
      <c r="A4" s="14"/>
      <c r="I4" s="3"/>
    </row>
    <row r="5" spans="1:9" s="16" customFormat="1" ht="120" x14ac:dyDescent="0.2">
      <c r="A5" s="18" t="s">
        <v>2</v>
      </c>
      <c r="B5" s="18" t="s">
        <v>3</v>
      </c>
      <c r="C5" s="18" t="s">
        <v>0</v>
      </c>
      <c r="D5" s="18" t="s">
        <v>4</v>
      </c>
      <c r="E5" s="18" t="s">
        <v>1</v>
      </c>
      <c r="I5" s="3"/>
    </row>
    <row r="6" spans="1:9" s="94" customFormat="1" ht="14.25" x14ac:dyDescent="0.2">
      <c r="A6" s="93" t="s">
        <v>8</v>
      </c>
      <c r="B6" s="44"/>
      <c r="C6" s="44"/>
      <c r="D6" s="44"/>
      <c r="E6" s="44"/>
    </row>
    <row r="7" spans="1:9" s="86" customFormat="1" ht="15" x14ac:dyDescent="0.25">
      <c r="A7" s="87" t="s">
        <v>55</v>
      </c>
      <c r="B7" s="88" t="s">
        <v>21</v>
      </c>
      <c r="C7" s="88" t="s">
        <v>11</v>
      </c>
      <c r="D7" s="89">
        <f>E7</f>
        <v>4612.76</v>
      </c>
      <c r="E7" s="89">
        <v>4612.76</v>
      </c>
    </row>
    <row r="8" spans="1:9" s="94" customFormat="1" ht="14.25" x14ac:dyDescent="0.2">
      <c r="A8" s="93" t="s">
        <v>38</v>
      </c>
      <c r="B8" s="44"/>
      <c r="C8" s="44"/>
      <c r="D8" s="95"/>
      <c r="E8" s="44"/>
    </row>
    <row r="9" spans="1:9" s="86" customFormat="1" ht="15" x14ac:dyDescent="0.25">
      <c r="A9" s="87" t="s">
        <v>194</v>
      </c>
      <c r="B9" s="90">
        <v>1</v>
      </c>
      <c r="C9" s="88" t="s">
        <v>195</v>
      </c>
      <c r="D9" s="89">
        <f>E9/B9</f>
        <v>1609.46</v>
      </c>
      <c r="E9" s="89">
        <v>1609.46</v>
      </c>
    </row>
    <row r="10" spans="1:9" s="86" customFormat="1" ht="15" x14ac:dyDescent="0.25">
      <c r="A10" s="87" t="s">
        <v>196</v>
      </c>
      <c r="B10" s="88" t="s">
        <v>22</v>
      </c>
      <c r="C10" s="88" t="s">
        <v>11</v>
      </c>
      <c r="D10" s="89">
        <f>E10</f>
        <v>600</v>
      </c>
      <c r="E10" s="89">
        <v>600</v>
      </c>
    </row>
    <row r="11" spans="1:9" s="86" customFormat="1" ht="30" x14ac:dyDescent="0.25">
      <c r="A11" s="87" t="s">
        <v>197</v>
      </c>
      <c r="B11" s="91">
        <v>0.34200000000000003</v>
      </c>
      <c r="C11" s="88" t="s">
        <v>89</v>
      </c>
      <c r="D11" s="89">
        <f t="shared" ref="D11:D72" si="0">E11/B11</f>
        <v>4708.5672514619873</v>
      </c>
      <c r="E11" s="89">
        <v>1610.33</v>
      </c>
    </row>
    <row r="12" spans="1:9" s="86" customFormat="1" ht="15" x14ac:dyDescent="0.25">
      <c r="A12" s="87" t="s">
        <v>198</v>
      </c>
      <c r="B12" s="90">
        <v>1</v>
      </c>
      <c r="C12" s="88" t="s">
        <v>13</v>
      </c>
      <c r="D12" s="89">
        <f t="shared" si="0"/>
        <v>2107.9699999999998</v>
      </c>
      <c r="E12" s="89">
        <v>2107.9699999999998</v>
      </c>
    </row>
    <row r="13" spans="1:9" s="86" customFormat="1" ht="15" x14ac:dyDescent="0.25">
      <c r="A13" s="87" t="s">
        <v>199</v>
      </c>
      <c r="B13" s="90">
        <v>1</v>
      </c>
      <c r="C13" s="88" t="s">
        <v>13</v>
      </c>
      <c r="D13" s="89">
        <f t="shared" si="0"/>
        <v>1584.61</v>
      </c>
      <c r="E13" s="89">
        <v>1584.61</v>
      </c>
    </row>
    <row r="14" spans="1:9" s="86" customFormat="1" ht="15" x14ac:dyDescent="0.25">
      <c r="A14" s="87" t="s">
        <v>200</v>
      </c>
      <c r="B14" s="88" t="s">
        <v>246</v>
      </c>
      <c r="C14" s="88" t="s">
        <v>12</v>
      </c>
      <c r="D14" s="89">
        <f>E14</f>
        <v>3237.65</v>
      </c>
      <c r="E14" s="89">
        <v>3237.65</v>
      </c>
    </row>
    <row r="15" spans="1:9" s="86" customFormat="1" ht="15" x14ac:dyDescent="0.25">
      <c r="A15" s="87" t="s">
        <v>201</v>
      </c>
      <c r="B15" s="90">
        <v>1</v>
      </c>
      <c r="C15" s="88" t="s">
        <v>13</v>
      </c>
      <c r="D15" s="89">
        <f t="shared" si="0"/>
        <v>739.17</v>
      </c>
      <c r="E15" s="89">
        <v>739.17</v>
      </c>
    </row>
    <row r="16" spans="1:9" s="94" customFormat="1" ht="28.5" x14ac:dyDescent="0.2">
      <c r="A16" s="93" t="s">
        <v>54</v>
      </c>
      <c r="B16" s="44"/>
      <c r="C16" s="44"/>
      <c r="D16" s="89"/>
      <c r="E16" s="44"/>
    </row>
    <row r="17" spans="1:5" s="86" customFormat="1" ht="30" x14ac:dyDescent="0.25">
      <c r="A17" s="87" t="s">
        <v>202</v>
      </c>
      <c r="B17" s="88" t="s">
        <v>21</v>
      </c>
      <c r="C17" s="88" t="s">
        <v>11</v>
      </c>
      <c r="D17" s="89">
        <f>E17</f>
        <v>70965.600000000006</v>
      </c>
      <c r="E17" s="89">
        <v>70965.600000000006</v>
      </c>
    </row>
    <row r="18" spans="1:5" s="94" customFormat="1" ht="28.5" x14ac:dyDescent="0.2">
      <c r="A18" s="93" t="s">
        <v>101</v>
      </c>
      <c r="B18" s="44"/>
      <c r="C18" s="44"/>
      <c r="D18" s="89"/>
      <c r="E18" s="44"/>
    </row>
    <row r="19" spans="1:5" s="86" customFormat="1" ht="30" x14ac:dyDescent="0.25">
      <c r="A19" s="87" t="s">
        <v>203</v>
      </c>
      <c r="B19" s="88" t="s">
        <v>22</v>
      </c>
      <c r="C19" s="88" t="s">
        <v>11</v>
      </c>
      <c r="D19" s="89">
        <f>E19</f>
        <v>24348.84</v>
      </c>
      <c r="E19" s="89">
        <v>24348.84</v>
      </c>
    </row>
    <row r="20" spans="1:5" s="94" customFormat="1" ht="15" x14ac:dyDescent="0.2">
      <c r="A20" s="93" t="s">
        <v>102</v>
      </c>
      <c r="B20" s="44"/>
      <c r="C20" s="44"/>
      <c r="D20" s="89"/>
      <c r="E20" s="44"/>
    </row>
    <row r="21" spans="1:5" s="86" customFormat="1" ht="15" x14ac:dyDescent="0.25">
      <c r="A21" s="87" t="s">
        <v>204</v>
      </c>
      <c r="B21" s="88" t="s">
        <v>246</v>
      </c>
      <c r="C21" s="88" t="s">
        <v>205</v>
      </c>
      <c r="D21" s="89">
        <f>E21</f>
        <v>10657.76</v>
      </c>
      <c r="E21" s="89">
        <v>10657.76</v>
      </c>
    </row>
    <row r="22" spans="1:5" s="94" customFormat="1" ht="28.5" x14ac:dyDescent="0.2">
      <c r="A22" s="93" t="s">
        <v>39</v>
      </c>
      <c r="B22" s="44"/>
      <c r="C22" s="44"/>
      <c r="D22" s="89"/>
      <c r="E22" s="44"/>
    </row>
    <row r="23" spans="1:5" s="86" customFormat="1" ht="30" x14ac:dyDescent="0.25">
      <c r="A23" s="87" t="s">
        <v>58</v>
      </c>
      <c r="B23" s="88" t="s">
        <v>247</v>
      </c>
      <c r="C23" s="88" t="s">
        <v>11</v>
      </c>
      <c r="D23" s="89">
        <f>E23</f>
        <v>10271.93</v>
      </c>
      <c r="E23" s="89">
        <f>3002.67+7269.26</f>
        <v>10271.93</v>
      </c>
    </row>
    <row r="24" spans="1:5" s="86" customFormat="1" ht="15" x14ac:dyDescent="0.25">
      <c r="A24" s="87" t="s">
        <v>206</v>
      </c>
      <c r="B24" s="90">
        <v>1</v>
      </c>
      <c r="C24" s="88" t="s">
        <v>13</v>
      </c>
      <c r="D24" s="89">
        <f t="shared" si="0"/>
        <v>5714.46</v>
      </c>
      <c r="E24" s="89">
        <v>5714.46</v>
      </c>
    </row>
    <row r="25" spans="1:5" s="94" customFormat="1" ht="15" x14ac:dyDescent="0.2">
      <c r="A25" s="93" t="s">
        <v>40</v>
      </c>
      <c r="B25" s="44"/>
      <c r="C25" s="44"/>
      <c r="D25" s="89"/>
      <c r="E25" s="44"/>
    </row>
    <row r="26" spans="1:5" s="86" customFormat="1" ht="15" x14ac:dyDescent="0.25">
      <c r="A26" s="87" t="s">
        <v>207</v>
      </c>
      <c r="B26" s="90">
        <v>2</v>
      </c>
      <c r="C26" s="88" t="s">
        <v>208</v>
      </c>
      <c r="D26" s="89">
        <f t="shared" si="0"/>
        <v>83.844999999999999</v>
      </c>
      <c r="E26" s="89">
        <v>167.69</v>
      </c>
    </row>
    <row r="27" spans="1:5" s="86" customFormat="1" ht="15" x14ac:dyDescent="0.25">
      <c r="A27" s="87" t="s">
        <v>59</v>
      </c>
      <c r="B27" s="90">
        <v>1</v>
      </c>
      <c r="C27" s="88" t="s">
        <v>14</v>
      </c>
      <c r="D27" s="89">
        <f t="shared" si="0"/>
        <v>839.52</v>
      </c>
      <c r="E27" s="89">
        <v>839.52</v>
      </c>
    </row>
    <row r="28" spans="1:5" s="86" customFormat="1" ht="15" x14ac:dyDescent="0.25">
      <c r="A28" s="87" t="s">
        <v>109</v>
      </c>
      <c r="B28" s="89">
        <v>0.09</v>
      </c>
      <c r="C28" s="88" t="s">
        <v>15</v>
      </c>
      <c r="D28" s="89">
        <f t="shared" si="0"/>
        <v>6088.8888888888887</v>
      </c>
      <c r="E28" s="89">
        <v>548</v>
      </c>
    </row>
    <row r="29" spans="1:5" s="86" customFormat="1" ht="30" x14ac:dyDescent="0.25">
      <c r="A29" s="87" t="s">
        <v>209</v>
      </c>
      <c r="B29" s="90">
        <v>6</v>
      </c>
      <c r="C29" s="88" t="s">
        <v>14</v>
      </c>
      <c r="D29" s="89">
        <f t="shared" si="0"/>
        <v>253.42333333333332</v>
      </c>
      <c r="E29" s="89">
        <v>1520.54</v>
      </c>
    </row>
    <row r="30" spans="1:5" s="86" customFormat="1" ht="15" x14ac:dyDescent="0.25">
      <c r="A30" s="87" t="s">
        <v>77</v>
      </c>
      <c r="B30" s="89">
        <v>7.0000000000000007E-2</v>
      </c>
      <c r="C30" s="88" t="s">
        <v>78</v>
      </c>
      <c r="D30" s="89">
        <f t="shared" si="0"/>
        <v>25416.428571428569</v>
      </c>
      <c r="E30" s="89">
        <v>1779.15</v>
      </c>
    </row>
    <row r="31" spans="1:5" s="86" customFormat="1" ht="30" x14ac:dyDescent="0.25">
      <c r="A31" s="87" t="s">
        <v>60</v>
      </c>
      <c r="B31" s="91">
        <v>4.782</v>
      </c>
      <c r="C31" s="88" t="s">
        <v>16</v>
      </c>
      <c r="D31" s="89">
        <f t="shared" si="0"/>
        <v>1679.1969887076536</v>
      </c>
      <c r="E31" s="89">
        <v>8029.92</v>
      </c>
    </row>
    <row r="32" spans="1:5" s="86" customFormat="1" ht="30" x14ac:dyDescent="0.25">
      <c r="A32" s="87" t="s">
        <v>210</v>
      </c>
      <c r="B32" s="89">
        <v>0.01</v>
      </c>
      <c r="C32" s="88" t="s">
        <v>17</v>
      </c>
      <c r="D32" s="89">
        <f t="shared" si="0"/>
        <v>25071</v>
      </c>
      <c r="E32" s="89">
        <v>250.71</v>
      </c>
    </row>
    <row r="33" spans="1:5" s="86" customFormat="1" ht="30" x14ac:dyDescent="0.25">
      <c r="A33" s="87" t="s">
        <v>62</v>
      </c>
      <c r="B33" s="90">
        <v>1</v>
      </c>
      <c r="C33" s="88" t="s">
        <v>14</v>
      </c>
      <c r="D33" s="89">
        <f t="shared" si="0"/>
        <v>503.4</v>
      </c>
      <c r="E33" s="89">
        <v>503.4</v>
      </c>
    </row>
    <row r="34" spans="1:5" s="86" customFormat="1" ht="15" x14ac:dyDescent="0.25">
      <c r="A34" s="87" t="s">
        <v>79</v>
      </c>
      <c r="B34" s="89">
        <v>0.46</v>
      </c>
      <c r="C34" s="88" t="s">
        <v>15</v>
      </c>
      <c r="D34" s="89">
        <f t="shared" si="0"/>
        <v>14669.521739130434</v>
      </c>
      <c r="E34" s="89">
        <v>6747.98</v>
      </c>
    </row>
    <row r="35" spans="1:5" s="86" customFormat="1" ht="30" x14ac:dyDescent="0.25">
      <c r="A35" s="87" t="s">
        <v>63</v>
      </c>
      <c r="B35" s="90">
        <v>2</v>
      </c>
      <c r="C35" s="88" t="s">
        <v>18</v>
      </c>
      <c r="D35" s="89">
        <f t="shared" si="0"/>
        <v>218.60499999999999</v>
      </c>
      <c r="E35" s="89">
        <v>437.21</v>
      </c>
    </row>
    <row r="36" spans="1:5" s="86" customFormat="1" ht="15" x14ac:dyDescent="0.25">
      <c r="A36" s="87" t="s">
        <v>211</v>
      </c>
      <c r="B36" s="90">
        <v>2</v>
      </c>
      <c r="C36" s="88" t="s">
        <v>208</v>
      </c>
      <c r="D36" s="89">
        <f t="shared" si="0"/>
        <v>67.209999999999994</v>
      </c>
      <c r="E36" s="89">
        <v>134.41999999999999</v>
      </c>
    </row>
    <row r="37" spans="1:5" s="86" customFormat="1" ht="15" x14ac:dyDescent="0.25">
      <c r="A37" s="87" t="s">
        <v>212</v>
      </c>
      <c r="B37" s="90">
        <v>1</v>
      </c>
      <c r="C37" s="88" t="s">
        <v>138</v>
      </c>
      <c r="D37" s="89">
        <f t="shared" si="0"/>
        <v>348.99</v>
      </c>
      <c r="E37" s="89">
        <v>348.99</v>
      </c>
    </row>
    <row r="38" spans="1:5" s="86" customFormat="1" ht="15" x14ac:dyDescent="0.25">
      <c r="A38" s="87" t="s">
        <v>110</v>
      </c>
      <c r="B38" s="90">
        <v>1</v>
      </c>
      <c r="C38" s="88" t="s">
        <v>13</v>
      </c>
      <c r="D38" s="89">
        <f t="shared" si="0"/>
        <v>5327.8</v>
      </c>
      <c r="E38" s="89">
        <v>5327.8</v>
      </c>
    </row>
    <row r="39" spans="1:5" s="86" customFormat="1" ht="15" x14ac:dyDescent="0.25">
      <c r="A39" s="87" t="s">
        <v>213</v>
      </c>
      <c r="B39" s="90">
        <v>11748</v>
      </c>
      <c r="C39" s="88" t="s">
        <v>214</v>
      </c>
      <c r="D39" s="89">
        <f t="shared" si="0"/>
        <v>1.2219433094994891</v>
      </c>
      <c r="E39" s="89">
        <v>14355.39</v>
      </c>
    </row>
    <row r="40" spans="1:5" s="86" customFormat="1" ht="15" x14ac:dyDescent="0.25">
      <c r="A40" s="87" t="s">
        <v>215</v>
      </c>
      <c r="B40" s="90">
        <v>2</v>
      </c>
      <c r="C40" s="88" t="s">
        <v>86</v>
      </c>
      <c r="D40" s="89">
        <f t="shared" si="0"/>
        <v>634.55499999999995</v>
      </c>
      <c r="E40" s="89">
        <v>1269.1099999999999</v>
      </c>
    </row>
    <row r="41" spans="1:5" s="86" customFormat="1" ht="30" x14ac:dyDescent="0.25">
      <c r="A41" s="87" t="s">
        <v>123</v>
      </c>
      <c r="B41" s="90">
        <v>1</v>
      </c>
      <c r="C41" s="88" t="s">
        <v>86</v>
      </c>
      <c r="D41" s="89">
        <f t="shared" si="0"/>
        <v>139.55000000000001</v>
      </c>
      <c r="E41" s="89">
        <v>139.55000000000001</v>
      </c>
    </row>
    <row r="42" spans="1:5" s="86" customFormat="1" ht="30" x14ac:dyDescent="0.25">
      <c r="A42" s="87" t="s">
        <v>216</v>
      </c>
      <c r="B42" s="90">
        <v>2</v>
      </c>
      <c r="C42" s="88" t="s">
        <v>86</v>
      </c>
      <c r="D42" s="89">
        <f t="shared" si="0"/>
        <v>98.17</v>
      </c>
      <c r="E42" s="89">
        <v>196.34</v>
      </c>
    </row>
    <row r="43" spans="1:5" s="86" customFormat="1" ht="30" x14ac:dyDescent="0.25">
      <c r="A43" s="87" t="s">
        <v>217</v>
      </c>
      <c r="B43" s="90">
        <v>1</v>
      </c>
      <c r="C43" s="88" t="s">
        <v>19</v>
      </c>
      <c r="D43" s="89">
        <f t="shared" si="0"/>
        <v>1317.97</v>
      </c>
      <c r="E43" s="89">
        <v>1317.97</v>
      </c>
    </row>
    <row r="44" spans="1:5" s="86" customFormat="1" ht="15" x14ac:dyDescent="0.25">
      <c r="A44" s="87" t="s">
        <v>66</v>
      </c>
      <c r="B44" s="90">
        <v>30</v>
      </c>
      <c r="C44" s="88" t="s">
        <v>19</v>
      </c>
      <c r="D44" s="89">
        <f t="shared" si="0"/>
        <v>254.20733333333334</v>
      </c>
      <c r="E44" s="89">
        <v>7626.22</v>
      </c>
    </row>
    <row r="45" spans="1:5" s="86" customFormat="1" ht="45" x14ac:dyDescent="0.25">
      <c r="A45" s="87" t="s">
        <v>137</v>
      </c>
      <c r="B45" s="90">
        <v>2</v>
      </c>
      <c r="C45" s="88" t="s">
        <v>138</v>
      </c>
      <c r="D45" s="89">
        <f t="shared" si="0"/>
        <v>66.635000000000005</v>
      </c>
      <c r="E45" s="89">
        <v>133.27000000000001</v>
      </c>
    </row>
    <row r="46" spans="1:5" s="86" customFormat="1" ht="15" x14ac:dyDescent="0.25">
      <c r="A46" s="87" t="s">
        <v>139</v>
      </c>
      <c r="B46" s="90">
        <v>2</v>
      </c>
      <c r="C46" s="88" t="s">
        <v>140</v>
      </c>
      <c r="D46" s="89">
        <f t="shared" si="0"/>
        <v>297.64499999999998</v>
      </c>
      <c r="E46" s="89">
        <v>595.29</v>
      </c>
    </row>
    <row r="47" spans="1:5" s="94" customFormat="1" ht="15" x14ac:dyDescent="0.2">
      <c r="A47" s="93" t="s">
        <v>41</v>
      </c>
      <c r="B47" s="44"/>
      <c r="C47" s="44"/>
      <c r="D47" s="89"/>
      <c r="E47" s="44"/>
    </row>
    <row r="48" spans="1:5" s="86" customFormat="1" ht="15" x14ac:dyDescent="0.25">
      <c r="A48" s="87" t="s">
        <v>218</v>
      </c>
      <c r="B48" s="92">
        <v>0.2</v>
      </c>
      <c r="C48" s="88" t="s">
        <v>111</v>
      </c>
      <c r="D48" s="89">
        <f t="shared" si="0"/>
        <v>2570.2499999999995</v>
      </c>
      <c r="E48" s="89">
        <v>514.04999999999995</v>
      </c>
    </row>
    <row r="49" spans="1:5" s="86" customFormat="1" ht="30" x14ac:dyDescent="0.25">
      <c r="A49" s="87" t="s">
        <v>219</v>
      </c>
      <c r="B49" s="92">
        <v>0.2</v>
      </c>
      <c r="C49" s="88" t="s">
        <v>111</v>
      </c>
      <c r="D49" s="89">
        <f t="shared" si="0"/>
        <v>1745.85</v>
      </c>
      <c r="E49" s="89">
        <v>349.17</v>
      </c>
    </row>
    <row r="50" spans="1:5" s="86" customFormat="1" ht="15" x14ac:dyDescent="0.25">
      <c r="A50" s="87" t="s">
        <v>220</v>
      </c>
      <c r="B50" s="89">
        <v>0.01</v>
      </c>
      <c r="C50" s="88" t="s">
        <v>78</v>
      </c>
      <c r="D50" s="89">
        <f t="shared" si="0"/>
        <v>26401.999999999996</v>
      </c>
      <c r="E50" s="89">
        <v>264.02</v>
      </c>
    </row>
    <row r="51" spans="1:5" s="86" customFormat="1" ht="15" x14ac:dyDescent="0.25">
      <c r="A51" s="87" t="s">
        <v>221</v>
      </c>
      <c r="B51" s="89">
        <v>0.27</v>
      </c>
      <c r="C51" s="88" t="s">
        <v>16</v>
      </c>
      <c r="D51" s="89">
        <f t="shared" si="0"/>
        <v>1520.9259259259256</v>
      </c>
      <c r="E51" s="89">
        <v>410.65</v>
      </c>
    </row>
    <row r="52" spans="1:5" s="86" customFormat="1" ht="30" x14ac:dyDescent="0.25">
      <c r="A52" s="87" t="s">
        <v>222</v>
      </c>
      <c r="B52" s="91">
        <v>1.909</v>
      </c>
      <c r="C52" s="88" t="s">
        <v>16</v>
      </c>
      <c r="D52" s="89">
        <f t="shared" si="0"/>
        <v>1651.3148245154532</v>
      </c>
      <c r="E52" s="89">
        <v>3152.36</v>
      </c>
    </row>
    <row r="53" spans="1:5" s="86" customFormat="1" ht="15" x14ac:dyDescent="0.25">
      <c r="A53" s="87" t="s">
        <v>223</v>
      </c>
      <c r="B53" s="90">
        <v>158</v>
      </c>
      <c r="C53" s="88" t="s">
        <v>68</v>
      </c>
      <c r="D53" s="89">
        <f t="shared" si="0"/>
        <v>56.971139240506332</v>
      </c>
      <c r="E53" s="89">
        <v>9001.44</v>
      </c>
    </row>
    <row r="54" spans="1:5" s="86" customFormat="1" ht="30" x14ac:dyDescent="0.25">
      <c r="A54" s="87" t="s">
        <v>224</v>
      </c>
      <c r="B54" s="90">
        <v>70</v>
      </c>
      <c r="C54" s="88" t="s">
        <v>225</v>
      </c>
      <c r="D54" s="89">
        <f t="shared" si="0"/>
        <v>77.116142857142862</v>
      </c>
      <c r="E54" s="89">
        <v>5398.13</v>
      </c>
    </row>
    <row r="55" spans="1:5" s="86" customFormat="1" ht="30" x14ac:dyDescent="0.25">
      <c r="A55" s="87" t="s">
        <v>226</v>
      </c>
      <c r="B55" s="90">
        <v>60</v>
      </c>
      <c r="C55" s="88" t="s">
        <v>81</v>
      </c>
      <c r="D55" s="89">
        <f t="shared" si="0"/>
        <v>64.776499999999999</v>
      </c>
      <c r="E55" s="89">
        <v>3886.59</v>
      </c>
    </row>
    <row r="56" spans="1:5" s="86" customFormat="1" ht="30" x14ac:dyDescent="0.25">
      <c r="A56" s="87" t="s">
        <v>227</v>
      </c>
      <c r="B56" s="88" t="s">
        <v>20</v>
      </c>
      <c r="C56" s="88" t="s">
        <v>12</v>
      </c>
      <c r="D56" s="89">
        <f>E56</f>
        <v>4080.71</v>
      </c>
      <c r="E56" s="89">
        <v>4080.71</v>
      </c>
    </row>
    <row r="57" spans="1:5" s="86" customFormat="1" ht="30" x14ac:dyDescent="0.25">
      <c r="A57" s="87" t="s">
        <v>143</v>
      </c>
      <c r="B57" s="92">
        <v>0.4</v>
      </c>
      <c r="C57" s="88" t="s">
        <v>16</v>
      </c>
      <c r="D57" s="89">
        <f t="shared" si="0"/>
        <v>1723.4999999999998</v>
      </c>
      <c r="E57" s="89">
        <v>689.4</v>
      </c>
    </row>
    <row r="58" spans="1:5" s="86" customFormat="1" ht="15" x14ac:dyDescent="0.25">
      <c r="A58" s="87" t="s">
        <v>126</v>
      </c>
      <c r="B58" s="89">
        <v>0.05</v>
      </c>
      <c r="C58" s="88" t="s">
        <v>16</v>
      </c>
      <c r="D58" s="89">
        <f t="shared" si="0"/>
        <v>1850.9999999999998</v>
      </c>
      <c r="E58" s="89">
        <v>92.55</v>
      </c>
    </row>
    <row r="59" spans="1:5" s="94" customFormat="1" ht="15" x14ac:dyDescent="0.2">
      <c r="A59" s="93" t="s">
        <v>82</v>
      </c>
      <c r="B59" s="44"/>
      <c r="C59" s="44"/>
      <c r="D59" s="89"/>
      <c r="E59" s="44"/>
    </row>
    <row r="60" spans="1:5" s="86" customFormat="1" ht="15" x14ac:dyDescent="0.25">
      <c r="A60" s="87" t="s">
        <v>83</v>
      </c>
      <c r="B60" s="88" t="s">
        <v>247</v>
      </c>
      <c r="C60" s="88" t="s">
        <v>11</v>
      </c>
      <c r="D60" s="89">
        <f>E60</f>
        <v>21600</v>
      </c>
      <c r="E60" s="89">
        <v>21600</v>
      </c>
    </row>
    <row r="61" spans="1:5" s="94" customFormat="1" ht="28.5" x14ac:dyDescent="0.2">
      <c r="A61" s="93" t="s">
        <v>84</v>
      </c>
      <c r="B61" s="44"/>
      <c r="C61" s="44"/>
      <c r="D61" s="89"/>
      <c r="E61" s="44"/>
    </row>
    <row r="62" spans="1:5" s="86" customFormat="1" ht="15" x14ac:dyDescent="0.25">
      <c r="A62" s="87" t="s">
        <v>85</v>
      </c>
      <c r="B62" s="88" t="s">
        <v>22</v>
      </c>
      <c r="C62" s="88" t="s">
        <v>11</v>
      </c>
      <c r="D62" s="89">
        <f>E62</f>
        <v>1370.52</v>
      </c>
      <c r="E62" s="89">
        <v>1370.52</v>
      </c>
    </row>
    <row r="63" spans="1:5" s="94" customFormat="1" ht="15" x14ac:dyDescent="0.2">
      <c r="A63" s="93" t="s">
        <v>42</v>
      </c>
      <c r="B63" s="44"/>
      <c r="C63" s="44"/>
      <c r="D63" s="89"/>
      <c r="E63" s="44"/>
    </row>
    <row r="64" spans="1:5" s="86" customFormat="1" ht="15" x14ac:dyDescent="0.25">
      <c r="A64" s="87" t="s">
        <v>228</v>
      </c>
      <c r="B64" s="89">
        <v>0.01</v>
      </c>
      <c r="C64" s="88" t="s">
        <v>229</v>
      </c>
      <c r="D64" s="89">
        <f t="shared" si="0"/>
        <v>25297</v>
      </c>
      <c r="E64" s="89">
        <v>252.97</v>
      </c>
    </row>
    <row r="65" spans="1:5" s="86" customFormat="1" ht="30" x14ac:dyDescent="0.25">
      <c r="A65" s="87" t="s">
        <v>129</v>
      </c>
      <c r="B65" s="90">
        <v>1</v>
      </c>
      <c r="C65" s="88" t="s">
        <v>13</v>
      </c>
      <c r="D65" s="89">
        <f t="shared" si="0"/>
        <v>419.75</v>
      </c>
      <c r="E65" s="89">
        <v>419.75</v>
      </c>
    </row>
    <row r="66" spans="1:5" s="94" customFormat="1" ht="28.5" x14ac:dyDescent="0.2">
      <c r="A66" s="93" t="s">
        <v>87</v>
      </c>
      <c r="B66" s="44"/>
      <c r="C66" s="44"/>
      <c r="D66" s="89"/>
      <c r="E66" s="44"/>
    </row>
    <row r="67" spans="1:5" s="86" customFormat="1" ht="15" x14ac:dyDescent="0.25">
      <c r="A67" s="87" t="s">
        <v>230</v>
      </c>
      <c r="B67" s="90">
        <v>5</v>
      </c>
      <c r="C67" s="88" t="s">
        <v>13</v>
      </c>
      <c r="D67" s="89">
        <f t="shared" si="0"/>
        <v>1792.1580000000001</v>
      </c>
      <c r="E67" s="89">
        <v>8960.7900000000009</v>
      </c>
    </row>
    <row r="68" spans="1:5" s="86" customFormat="1" ht="30" x14ac:dyDescent="0.25">
      <c r="A68" s="87" t="s">
        <v>231</v>
      </c>
      <c r="B68" s="89">
        <v>0.01</v>
      </c>
      <c r="C68" s="88" t="s">
        <v>17</v>
      </c>
      <c r="D68" s="89">
        <f t="shared" si="0"/>
        <v>45579</v>
      </c>
      <c r="E68" s="89">
        <v>455.79</v>
      </c>
    </row>
    <row r="69" spans="1:5" s="86" customFormat="1" ht="30" x14ac:dyDescent="0.25">
      <c r="A69" s="87" t="s">
        <v>232</v>
      </c>
      <c r="B69" s="89">
        <v>0.02</v>
      </c>
      <c r="C69" s="88" t="s">
        <v>233</v>
      </c>
      <c r="D69" s="89">
        <f t="shared" si="0"/>
        <v>32451.499999999996</v>
      </c>
      <c r="E69" s="89">
        <v>649.03</v>
      </c>
    </row>
    <row r="70" spans="1:5" s="86" customFormat="1" ht="30" x14ac:dyDescent="0.25">
      <c r="A70" s="87" t="s">
        <v>116</v>
      </c>
      <c r="B70" s="91">
        <v>8.9999999999999993E-3</v>
      </c>
      <c r="C70" s="88" t="s">
        <v>117</v>
      </c>
      <c r="D70" s="89">
        <f t="shared" si="0"/>
        <v>3092.2222222222222</v>
      </c>
      <c r="E70" s="89">
        <v>27.83</v>
      </c>
    </row>
    <row r="71" spans="1:5" s="86" customFormat="1" ht="45" x14ac:dyDescent="0.25">
      <c r="A71" s="87" t="s">
        <v>148</v>
      </c>
      <c r="B71" s="91">
        <v>8.2000000000000003E-2</v>
      </c>
      <c r="C71" s="88" t="s">
        <v>89</v>
      </c>
      <c r="D71" s="89">
        <f t="shared" si="0"/>
        <v>5612.6829268292686</v>
      </c>
      <c r="E71" s="89">
        <v>460.24</v>
      </c>
    </row>
    <row r="72" spans="1:5" s="86" customFormat="1" ht="45" x14ac:dyDescent="0.25">
      <c r="A72" s="87" t="s">
        <v>234</v>
      </c>
      <c r="B72" s="91">
        <v>8.2000000000000003E-2</v>
      </c>
      <c r="C72" s="88" t="s">
        <v>89</v>
      </c>
      <c r="D72" s="89">
        <f t="shared" si="0"/>
        <v>7571.8292682926822</v>
      </c>
      <c r="E72" s="89">
        <v>620.89</v>
      </c>
    </row>
    <row r="73" spans="1:5" s="86" customFormat="1" ht="30" x14ac:dyDescent="0.25">
      <c r="A73" s="87" t="s">
        <v>88</v>
      </c>
      <c r="B73" s="89">
        <v>0.04</v>
      </c>
      <c r="C73" s="88" t="s">
        <v>17</v>
      </c>
      <c r="D73" s="89">
        <f t="shared" ref="D73:D81" si="1">E73/B73</f>
        <v>3689.2499999999995</v>
      </c>
      <c r="E73" s="89">
        <v>147.57</v>
      </c>
    </row>
    <row r="74" spans="1:5" s="86" customFormat="1" ht="30" x14ac:dyDescent="0.25">
      <c r="A74" s="87" t="s">
        <v>235</v>
      </c>
      <c r="B74" s="89">
        <v>0.01</v>
      </c>
      <c r="C74" s="88" t="s">
        <v>15</v>
      </c>
      <c r="D74" s="89">
        <f t="shared" si="1"/>
        <v>91649</v>
      </c>
      <c r="E74" s="89">
        <v>916.49</v>
      </c>
    </row>
    <row r="75" spans="1:5" s="86" customFormat="1" ht="30" x14ac:dyDescent="0.25">
      <c r="A75" s="87" t="s">
        <v>236</v>
      </c>
      <c r="B75" s="91">
        <v>9.8000000000000004E-2</v>
      </c>
      <c r="C75" s="88" t="s">
        <v>115</v>
      </c>
      <c r="D75" s="89">
        <f t="shared" si="1"/>
        <v>14518.469387755102</v>
      </c>
      <c r="E75" s="89">
        <v>1422.81</v>
      </c>
    </row>
    <row r="76" spans="1:5" s="86" customFormat="1" ht="30" x14ac:dyDescent="0.25">
      <c r="A76" s="87" t="s">
        <v>237</v>
      </c>
      <c r="B76" s="89">
        <v>0.02</v>
      </c>
      <c r="C76" s="88" t="s">
        <v>233</v>
      </c>
      <c r="D76" s="89">
        <f t="shared" si="1"/>
        <v>39110</v>
      </c>
      <c r="E76" s="89">
        <v>782.2</v>
      </c>
    </row>
    <row r="77" spans="1:5" s="86" customFormat="1" ht="30" x14ac:dyDescent="0.25">
      <c r="A77" s="87" t="s">
        <v>238</v>
      </c>
      <c r="B77" s="89">
        <v>0.01</v>
      </c>
      <c r="C77" s="88" t="s">
        <v>233</v>
      </c>
      <c r="D77" s="89">
        <f t="shared" si="1"/>
        <v>69131</v>
      </c>
      <c r="E77" s="89">
        <v>691.31</v>
      </c>
    </row>
    <row r="78" spans="1:5" s="86" customFormat="1" ht="15" x14ac:dyDescent="0.25">
      <c r="A78" s="87" t="s">
        <v>239</v>
      </c>
      <c r="B78" s="90">
        <v>1</v>
      </c>
      <c r="C78" s="88" t="s">
        <v>13</v>
      </c>
      <c r="D78" s="89">
        <f t="shared" si="1"/>
        <v>638.20000000000005</v>
      </c>
      <c r="E78" s="89">
        <v>638.20000000000005</v>
      </c>
    </row>
    <row r="79" spans="1:5" s="86" customFormat="1" ht="30" x14ac:dyDescent="0.25">
      <c r="A79" s="87" t="s">
        <v>240</v>
      </c>
      <c r="B79" s="89">
        <v>0.02</v>
      </c>
      <c r="C79" s="88" t="s">
        <v>17</v>
      </c>
      <c r="D79" s="89">
        <f t="shared" si="1"/>
        <v>54175.5</v>
      </c>
      <c r="E79" s="89">
        <v>1083.51</v>
      </c>
    </row>
    <row r="80" spans="1:5" s="86" customFormat="1" ht="15" x14ac:dyDescent="0.25">
      <c r="A80" s="87" t="s">
        <v>241</v>
      </c>
      <c r="B80" s="91">
        <v>2.5000000000000001E-2</v>
      </c>
      <c r="C80" s="88" t="s">
        <v>89</v>
      </c>
      <c r="D80" s="89">
        <f t="shared" si="1"/>
        <v>5797.5999999999995</v>
      </c>
      <c r="E80" s="89">
        <v>144.94</v>
      </c>
    </row>
    <row r="81" spans="1:5" s="86" customFormat="1" ht="15" x14ac:dyDescent="0.25">
      <c r="A81" s="87" t="s">
        <v>242</v>
      </c>
      <c r="B81" s="91">
        <v>8.2000000000000003E-2</v>
      </c>
      <c r="C81" s="88" t="s">
        <v>89</v>
      </c>
      <c r="D81" s="89">
        <f t="shared" si="1"/>
        <v>6749.8780487804879</v>
      </c>
      <c r="E81" s="89">
        <v>553.49</v>
      </c>
    </row>
    <row r="82" spans="1:5" s="94" customFormat="1" ht="14.25" x14ac:dyDescent="0.2">
      <c r="A82" s="93" t="s">
        <v>43</v>
      </c>
      <c r="B82" s="44"/>
      <c r="C82" s="44"/>
      <c r="D82" s="44"/>
      <c r="E82" s="44"/>
    </row>
    <row r="83" spans="1:5" s="86" customFormat="1" ht="15" x14ac:dyDescent="0.25">
      <c r="A83" s="87" t="s">
        <v>70</v>
      </c>
      <c r="B83" s="88" t="s">
        <v>22</v>
      </c>
      <c r="C83" s="88" t="s">
        <v>11</v>
      </c>
      <c r="D83" s="89">
        <f>E83</f>
        <v>5500</v>
      </c>
      <c r="E83" s="89">
        <v>5500</v>
      </c>
    </row>
    <row r="84" spans="1:5" s="94" customFormat="1" ht="15" x14ac:dyDescent="0.2">
      <c r="A84" s="93" t="s">
        <v>44</v>
      </c>
      <c r="B84" s="44"/>
      <c r="C84" s="44"/>
      <c r="D84" s="89"/>
      <c r="E84" s="44"/>
    </row>
    <row r="85" spans="1:5" s="86" customFormat="1" ht="15" x14ac:dyDescent="0.25">
      <c r="A85" s="87" t="s">
        <v>74</v>
      </c>
      <c r="B85" s="88" t="s">
        <v>248</v>
      </c>
      <c r="C85" s="88" t="s">
        <v>12</v>
      </c>
      <c r="D85" s="89">
        <f t="shared" ref="D85:D88" si="2">E85</f>
        <v>61740.07</v>
      </c>
      <c r="E85" s="89">
        <v>61740.07</v>
      </c>
    </row>
    <row r="86" spans="1:5" s="94" customFormat="1" ht="15" x14ac:dyDescent="0.2">
      <c r="A86" s="93" t="s">
        <v>9</v>
      </c>
      <c r="B86" s="44"/>
      <c r="C86" s="44"/>
      <c r="D86" s="89"/>
      <c r="E86" s="44"/>
    </row>
    <row r="87" spans="1:5" s="86" customFormat="1" ht="15" x14ac:dyDescent="0.25">
      <c r="A87" s="87" t="s">
        <v>71</v>
      </c>
      <c r="B87" s="88" t="s">
        <v>248</v>
      </c>
      <c r="C87" s="88" t="s">
        <v>12</v>
      </c>
      <c r="D87" s="89">
        <f t="shared" si="2"/>
        <v>138795.23000000001</v>
      </c>
      <c r="E87" s="89">
        <v>138795.23000000001</v>
      </c>
    </row>
    <row r="88" spans="1:5" s="86" customFormat="1" ht="30" x14ac:dyDescent="0.25">
      <c r="A88" s="87" t="s">
        <v>243</v>
      </c>
      <c r="B88" s="88" t="s">
        <v>22</v>
      </c>
      <c r="C88" s="88" t="s">
        <v>11</v>
      </c>
      <c r="D88" s="89">
        <f t="shared" si="2"/>
        <v>3672.62</v>
      </c>
      <c r="E88" s="89">
        <v>3672.62</v>
      </c>
    </row>
    <row r="89" spans="1:5" s="28" customFormat="1" ht="15" x14ac:dyDescent="0.25">
      <c r="A89" s="33" t="s">
        <v>10</v>
      </c>
      <c r="B89" s="38"/>
      <c r="C89" s="38"/>
      <c r="D89" s="47"/>
      <c r="E89" s="50"/>
    </row>
    <row r="90" spans="1:5" s="28" customFormat="1" ht="15" x14ac:dyDescent="0.25">
      <c r="A90" s="34" t="s">
        <v>72</v>
      </c>
      <c r="B90" s="39" t="s">
        <v>21</v>
      </c>
      <c r="C90" s="39" t="s">
        <v>11</v>
      </c>
      <c r="D90" s="48">
        <f>E90</f>
        <v>46907.432999999997</v>
      </c>
      <c r="E90" s="51">
        <f>SUM(E6:E88)*10%</f>
        <v>46907.432999999997</v>
      </c>
    </row>
    <row r="91" spans="1:5" ht="14.25" x14ac:dyDescent="0.2">
      <c r="A91" s="24" t="s">
        <v>25</v>
      </c>
      <c r="B91" s="44" t="s">
        <v>20</v>
      </c>
      <c r="C91" s="25"/>
      <c r="D91" s="49"/>
      <c r="E91" s="26">
        <f>SUM(E6:E90)</f>
        <v>515981.76299999998</v>
      </c>
    </row>
    <row r="92" spans="1:5" ht="15" x14ac:dyDescent="0.2">
      <c r="D92" s="45"/>
    </row>
    <row r="93" spans="1:5" ht="15" customHeight="1" x14ac:dyDescent="0.2">
      <c r="A93" s="198" t="s">
        <v>251</v>
      </c>
      <c r="B93" s="198"/>
      <c r="C93" s="198"/>
      <c r="D93" s="198"/>
      <c r="E93" s="198"/>
    </row>
    <row r="94" spans="1:5" ht="15" customHeight="1" x14ac:dyDescent="0.2">
      <c r="A94" s="198"/>
      <c r="B94" s="198"/>
      <c r="C94" s="198"/>
      <c r="D94" s="198"/>
      <c r="E94" s="198"/>
    </row>
    <row r="95" spans="1:5" ht="15" customHeight="1" x14ac:dyDescent="0.2">
      <c r="A95" s="199" t="s">
        <v>32</v>
      </c>
      <c r="B95" s="199"/>
      <c r="C95" s="199"/>
      <c r="D95" s="199"/>
      <c r="E95" s="199"/>
    </row>
    <row r="96" spans="1:5" ht="15" customHeight="1" x14ac:dyDescent="0.2">
      <c r="A96" s="199" t="s">
        <v>33</v>
      </c>
      <c r="B96" s="199"/>
      <c r="C96" s="199"/>
      <c r="D96" s="199"/>
      <c r="E96" s="199"/>
    </row>
    <row r="97" spans="1:5" ht="15" customHeight="1" x14ac:dyDescent="0.2">
      <c r="A97" s="200" t="s">
        <v>249</v>
      </c>
      <c r="B97" s="200"/>
      <c r="C97" s="200"/>
      <c r="D97" s="200"/>
      <c r="E97" s="200"/>
    </row>
    <row r="98" spans="1:5" ht="15" customHeight="1" x14ac:dyDescent="0.2">
      <c r="A98" s="200"/>
      <c r="B98" s="200"/>
      <c r="C98" s="200"/>
      <c r="D98" s="200"/>
      <c r="E98" s="200"/>
    </row>
    <row r="99" spans="1:5" ht="15" customHeight="1" x14ac:dyDescent="0.2">
      <c r="A99" s="201"/>
      <c r="B99" s="201"/>
      <c r="C99" s="201"/>
      <c r="D99" s="201"/>
      <c r="E99" s="201"/>
    </row>
    <row r="100" spans="1:5" ht="15" x14ac:dyDescent="0.2">
      <c r="A100" s="96"/>
      <c r="B100" s="46"/>
      <c r="C100" s="46"/>
      <c r="D100" s="97"/>
      <c r="E100" s="46"/>
    </row>
    <row r="101" spans="1:5" ht="15" customHeight="1" x14ac:dyDescent="0.2">
      <c r="A101" s="5" t="s">
        <v>26</v>
      </c>
      <c r="B101" s="85"/>
      <c r="C101" s="85"/>
      <c r="D101" s="98"/>
      <c r="E101" s="85"/>
    </row>
    <row r="102" spans="1:5" ht="15" x14ac:dyDescent="0.2">
      <c r="A102" s="5"/>
      <c r="B102" s="85"/>
      <c r="C102" s="85" t="s">
        <v>20</v>
      </c>
      <c r="D102" s="98" t="s">
        <v>20</v>
      </c>
      <c r="E102" s="85"/>
    </row>
    <row r="103" spans="1:5" ht="15" customHeight="1" x14ac:dyDescent="0.2">
      <c r="A103" s="173" t="s">
        <v>250</v>
      </c>
      <c r="B103" s="173"/>
      <c r="C103" s="177" t="s">
        <v>30</v>
      </c>
      <c r="D103" s="177"/>
      <c r="E103" s="85"/>
    </row>
    <row r="104" spans="1:5" ht="15" customHeight="1" x14ac:dyDescent="0.2">
      <c r="A104" s="177" t="s">
        <v>52</v>
      </c>
      <c r="B104" s="177"/>
      <c r="C104" s="177" t="s">
        <v>27</v>
      </c>
      <c r="D104" s="177"/>
      <c r="E104" s="85"/>
    </row>
    <row r="105" spans="1:5" ht="15" customHeight="1" x14ac:dyDescent="0.2">
      <c r="A105" s="5"/>
      <c r="B105" s="85"/>
      <c r="C105" s="85"/>
      <c r="D105" s="98"/>
      <c r="E105" s="85"/>
    </row>
    <row r="106" spans="1:5" ht="15" customHeight="1" x14ac:dyDescent="0.2">
      <c r="A106" s="173" t="s">
        <v>29</v>
      </c>
      <c r="B106" s="173"/>
      <c r="C106" s="177" t="s">
        <v>30</v>
      </c>
      <c r="D106" s="177"/>
      <c r="E106" s="85"/>
    </row>
    <row r="107" spans="1:5" ht="15" x14ac:dyDescent="0.2">
      <c r="A107" s="13" t="s">
        <v>28</v>
      </c>
      <c r="B107" s="85"/>
      <c r="C107" s="177" t="s">
        <v>27</v>
      </c>
      <c r="D107" s="177"/>
      <c r="E107" s="85"/>
    </row>
    <row r="108" spans="1:5" x14ac:dyDescent="0.2">
      <c r="B108" s="1"/>
      <c r="C108" s="1"/>
      <c r="D108" s="1"/>
      <c r="E108" s="1"/>
    </row>
  </sheetData>
  <mergeCells count="15">
    <mergeCell ref="C107:D107"/>
    <mergeCell ref="A93:E94"/>
    <mergeCell ref="A95:E95"/>
    <mergeCell ref="A96:E96"/>
    <mergeCell ref="A97:E98"/>
    <mergeCell ref="A99:E99"/>
    <mergeCell ref="C103:D103"/>
    <mergeCell ref="A104:B104"/>
    <mergeCell ref="C104:D104"/>
    <mergeCell ref="A1:E1"/>
    <mergeCell ref="A2:E2"/>
    <mergeCell ref="D3:E3"/>
    <mergeCell ref="A103:B103"/>
    <mergeCell ref="A106:B106"/>
    <mergeCell ref="C106:D106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workbookViewId="0">
      <selection activeCell="D7" sqref="D7"/>
    </sheetView>
  </sheetViews>
  <sheetFormatPr defaultColWidth="9.140625" defaultRowHeight="15" x14ac:dyDescent="0.25"/>
  <cols>
    <col min="1" max="1" width="12.5703125" style="82" customWidth="1"/>
    <col min="2" max="2" width="14.5703125" style="82" customWidth="1"/>
    <col min="3" max="3" width="19.5703125" style="82" customWidth="1"/>
    <col min="4" max="4" width="14.42578125" style="82" customWidth="1"/>
    <col min="5" max="5" width="18.28515625" style="82" customWidth="1"/>
    <col min="6" max="6" width="16.28515625" style="82" customWidth="1"/>
    <col min="7" max="16384" width="9.140625" style="82"/>
  </cols>
  <sheetData>
    <row r="1" spans="1:19" s="54" customFormat="1" ht="35.25" customHeight="1" x14ac:dyDescent="0.3">
      <c r="A1" s="193" t="s">
        <v>296</v>
      </c>
      <c r="B1" s="193"/>
      <c r="C1" s="193"/>
      <c r="D1" s="193"/>
      <c r="E1" s="193"/>
      <c r="F1" s="193"/>
    </row>
    <row r="2" spans="1:19" s="54" customFormat="1" x14ac:dyDescent="0.25">
      <c r="A2" s="55"/>
      <c r="B2" s="55"/>
      <c r="C2" s="55"/>
      <c r="D2" s="55"/>
      <c r="E2" s="55"/>
      <c r="F2" s="55"/>
    </row>
    <row r="3" spans="1:19" s="54" customFormat="1" ht="19.5" customHeight="1" x14ac:dyDescent="0.25">
      <c r="A3" s="56" t="s">
        <v>297</v>
      </c>
      <c r="B3" s="56"/>
      <c r="C3" s="56"/>
      <c r="D3" s="56"/>
      <c r="E3" s="56"/>
      <c r="F3" s="57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</row>
    <row r="4" spans="1:19" s="54" customFormat="1" ht="19.5" customHeight="1" x14ac:dyDescent="0.25">
      <c r="A4" s="56"/>
      <c r="B4" s="56"/>
      <c r="C4" s="56"/>
      <c r="D4" s="56"/>
      <c r="E4" s="56"/>
      <c r="F4" s="57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</row>
    <row r="5" spans="1:19" s="54" customFormat="1" ht="36.75" customHeight="1" x14ac:dyDescent="0.25">
      <c r="A5" s="194" t="s">
        <v>168</v>
      </c>
      <c r="B5" s="194"/>
      <c r="C5" s="194"/>
      <c r="D5" s="194"/>
      <c r="E5" s="194"/>
      <c r="F5" s="194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</row>
    <row r="6" spans="1:19" s="68" customFormat="1" ht="27.75" customHeight="1" x14ac:dyDescent="0.25">
      <c r="A6" s="99" t="s">
        <v>169</v>
      </c>
      <c r="B6" s="99">
        <v>4</v>
      </c>
      <c r="C6" s="99" t="s">
        <v>170</v>
      </c>
      <c r="D6" s="128">
        <v>2884.6</v>
      </c>
      <c r="E6" s="99" t="s">
        <v>171</v>
      </c>
      <c r="F6" s="101">
        <v>1335.4</v>
      </c>
      <c r="G6" s="59"/>
      <c r="H6" s="61"/>
      <c r="I6" s="62"/>
      <c r="J6" s="63"/>
      <c r="K6" s="108"/>
      <c r="L6" s="65"/>
      <c r="M6" s="65"/>
      <c r="N6" s="65"/>
      <c r="O6" s="65"/>
      <c r="P6" s="66"/>
      <c r="Q6" s="195"/>
      <c r="R6" s="196"/>
      <c r="S6" s="67"/>
    </row>
    <row r="7" spans="1:19" s="70" customFormat="1" ht="32.25" customHeight="1" x14ac:dyDescent="0.25">
      <c r="A7" s="99" t="s">
        <v>172</v>
      </c>
      <c r="B7" s="99">
        <v>3</v>
      </c>
      <c r="C7" s="99" t="s">
        <v>173</v>
      </c>
      <c r="D7" s="128">
        <v>72.900000000000006</v>
      </c>
      <c r="E7" s="99" t="s">
        <v>174</v>
      </c>
      <c r="F7" s="101">
        <v>890.3</v>
      </c>
      <c r="G7" s="59"/>
      <c r="H7" s="61"/>
      <c r="I7" s="62"/>
      <c r="J7" s="63"/>
      <c r="K7" s="108"/>
      <c r="L7" s="65"/>
      <c r="M7" s="65"/>
      <c r="N7" s="65"/>
      <c r="O7" s="65"/>
      <c r="P7" s="66"/>
      <c r="Q7" s="195"/>
      <c r="R7" s="197"/>
      <c r="S7" s="69"/>
    </row>
    <row r="8" spans="1:19" s="70" customFormat="1" ht="44.25" customHeight="1" x14ac:dyDescent="0.25">
      <c r="A8" s="99" t="s">
        <v>175</v>
      </c>
      <c r="B8" s="99">
        <v>43</v>
      </c>
      <c r="C8" s="99" t="s">
        <v>176</v>
      </c>
      <c r="D8" s="101">
        <v>291.10000000000002</v>
      </c>
      <c r="E8" s="99" t="s">
        <v>177</v>
      </c>
      <c r="F8" s="101">
        <v>728.7</v>
      </c>
      <c r="G8" s="59"/>
      <c r="H8" s="61"/>
      <c r="I8" s="62"/>
      <c r="J8" s="63"/>
      <c r="K8" s="108"/>
      <c r="L8" s="65"/>
      <c r="M8" s="65"/>
      <c r="N8" s="65"/>
      <c r="O8" s="65"/>
      <c r="P8" s="66"/>
      <c r="Q8" s="195"/>
      <c r="R8" s="196"/>
      <c r="S8" s="69"/>
    </row>
    <row r="9" spans="1:19" s="70" customFormat="1" ht="33.75" customHeight="1" x14ac:dyDescent="0.25">
      <c r="A9" s="60"/>
      <c r="B9" s="63"/>
      <c r="C9" s="60"/>
      <c r="D9" s="71"/>
      <c r="E9" s="63"/>
      <c r="F9" s="72"/>
      <c r="G9" s="59"/>
      <c r="H9" s="61"/>
      <c r="I9" s="62"/>
      <c r="J9" s="63"/>
      <c r="K9" s="108"/>
      <c r="L9" s="65"/>
      <c r="M9" s="65"/>
      <c r="N9" s="65"/>
      <c r="O9" s="65"/>
      <c r="P9" s="59"/>
      <c r="Q9" s="108"/>
      <c r="R9" s="109"/>
      <c r="S9" s="59"/>
    </row>
    <row r="10" spans="1:19" s="76" customFormat="1" ht="15" customHeight="1" thickBot="1" x14ac:dyDescent="0.3">
      <c r="A10" s="74"/>
      <c r="B10" s="74"/>
      <c r="C10" s="74"/>
      <c r="D10" s="74"/>
      <c r="E10" s="74"/>
      <c r="F10" s="110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</row>
    <row r="11" spans="1:19" s="76" customFormat="1" ht="30" customHeight="1" x14ac:dyDescent="0.25">
      <c r="A11" s="190" t="s">
        <v>178</v>
      </c>
      <c r="B11" s="191"/>
      <c r="C11" s="191"/>
      <c r="D11" s="191"/>
      <c r="E11" s="192"/>
      <c r="F11" s="77" t="s">
        <v>179</v>
      </c>
      <c r="G11" s="78"/>
      <c r="H11" s="78"/>
      <c r="I11" s="78"/>
      <c r="J11" s="78"/>
      <c r="K11" s="78"/>
      <c r="L11" s="78"/>
      <c r="M11" s="78"/>
      <c r="N11" s="78"/>
      <c r="O11" s="78"/>
      <c r="P11" s="78"/>
      <c r="Q11" s="78"/>
      <c r="R11" s="78"/>
      <c r="S11" s="78"/>
    </row>
    <row r="12" spans="1:19" s="104" customFormat="1" ht="30" customHeight="1" x14ac:dyDescent="0.25">
      <c r="A12" s="183" t="s">
        <v>180</v>
      </c>
      <c r="B12" s="184"/>
      <c r="C12" s="184"/>
      <c r="D12" s="184"/>
      <c r="E12" s="185"/>
      <c r="F12" s="102">
        <v>-126199.69299999997</v>
      </c>
      <c r="G12" s="103"/>
    </row>
    <row r="13" spans="1:19" s="104" customFormat="1" ht="30" customHeight="1" x14ac:dyDescent="0.25">
      <c r="A13" s="183" t="s">
        <v>181</v>
      </c>
      <c r="B13" s="184"/>
      <c r="C13" s="184"/>
      <c r="D13" s="184"/>
      <c r="E13" s="185"/>
      <c r="F13" s="102">
        <v>196867.95</v>
      </c>
    </row>
    <row r="14" spans="1:19" s="104" customFormat="1" ht="30" customHeight="1" x14ac:dyDescent="0.25">
      <c r="A14" s="183" t="s">
        <v>182</v>
      </c>
      <c r="B14" s="184"/>
      <c r="C14" s="184"/>
      <c r="D14" s="184"/>
      <c r="E14" s="185"/>
      <c r="F14" s="105">
        <f>SUM(F15:F17)</f>
        <v>499864.58</v>
      </c>
    </row>
    <row r="15" spans="1:19" s="76" customFormat="1" ht="28.5" customHeight="1" x14ac:dyDescent="0.25">
      <c r="A15" s="187" t="s">
        <v>183</v>
      </c>
      <c r="B15" s="188"/>
      <c r="C15" s="188"/>
      <c r="D15" s="188"/>
      <c r="E15" s="189"/>
      <c r="F15" s="84">
        <f>2170.17+470075.13+12634.64</f>
        <v>484879.94</v>
      </c>
    </row>
    <row r="16" spans="1:19" s="76" customFormat="1" ht="24.75" customHeight="1" x14ac:dyDescent="0.25">
      <c r="A16" s="187" t="s">
        <v>184</v>
      </c>
      <c r="B16" s="188"/>
      <c r="C16" s="188"/>
      <c r="D16" s="188"/>
      <c r="E16" s="189"/>
      <c r="F16" s="84">
        <v>12509.64</v>
      </c>
    </row>
    <row r="17" spans="1:19" s="76" customFormat="1" ht="30" customHeight="1" x14ac:dyDescent="0.25">
      <c r="A17" s="187" t="s">
        <v>185</v>
      </c>
      <c r="B17" s="188"/>
      <c r="C17" s="188"/>
      <c r="D17" s="188"/>
      <c r="E17" s="189"/>
      <c r="F17" s="84">
        <v>2475</v>
      </c>
    </row>
    <row r="18" spans="1:19" s="104" customFormat="1" ht="30" customHeight="1" x14ac:dyDescent="0.25">
      <c r="A18" s="183" t="s">
        <v>186</v>
      </c>
      <c r="B18" s="184"/>
      <c r="C18" s="184"/>
      <c r="D18" s="184"/>
      <c r="E18" s="185"/>
      <c r="F18" s="105">
        <f>SUM(F19:F21)</f>
        <v>454380.36999999994</v>
      </c>
    </row>
    <row r="19" spans="1:19" s="76" customFormat="1" ht="30" customHeight="1" x14ac:dyDescent="0.25">
      <c r="A19" s="187" t="s">
        <v>183</v>
      </c>
      <c r="B19" s="188"/>
      <c r="C19" s="188"/>
      <c r="D19" s="188"/>
      <c r="E19" s="189"/>
      <c r="F19" s="84">
        <f>2170.17+437435.79</f>
        <v>439605.95999999996</v>
      </c>
    </row>
    <row r="20" spans="1:19" s="76" customFormat="1" ht="30" customHeight="1" x14ac:dyDescent="0.25">
      <c r="A20" s="187" t="s">
        <v>184</v>
      </c>
      <c r="B20" s="188"/>
      <c r="C20" s="188"/>
      <c r="D20" s="188"/>
      <c r="E20" s="189"/>
      <c r="F20" s="84">
        <v>12368.16</v>
      </c>
    </row>
    <row r="21" spans="1:19" s="79" customFormat="1" ht="30" customHeight="1" x14ac:dyDescent="0.2">
      <c r="A21" s="187" t="s">
        <v>185</v>
      </c>
      <c r="B21" s="188"/>
      <c r="C21" s="188"/>
      <c r="D21" s="188"/>
      <c r="E21" s="189"/>
      <c r="F21" s="84">
        <v>2406.25</v>
      </c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</row>
    <row r="22" spans="1:19" s="106" customFormat="1" ht="30" customHeight="1" x14ac:dyDescent="0.25">
      <c r="A22" s="183" t="s">
        <v>187</v>
      </c>
      <c r="B22" s="184"/>
      <c r="C22" s="184"/>
      <c r="D22" s="184"/>
      <c r="E22" s="185"/>
      <c r="F22" s="105">
        <f>F12+F18</f>
        <v>328180.67699999997</v>
      </c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</row>
    <row r="23" spans="1:19" s="106" customFormat="1" ht="30" customHeight="1" x14ac:dyDescent="0.25">
      <c r="A23" s="183" t="s">
        <v>188</v>
      </c>
      <c r="B23" s="184"/>
      <c r="C23" s="184"/>
      <c r="D23" s="184"/>
      <c r="E23" s="185"/>
      <c r="F23" s="105">
        <f>Лист3!E77</f>
        <v>386399.91500000021</v>
      </c>
      <c r="G23" s="104"/>
      <c r="H23" s="104"/>
      <c r="I23" s="104"/>
      <c r="J23" s="104"/>
      <c r="K23" s="104"/>
      <c r="L23" s="104"/>
      <c r="M23" s="104"/>
      <c r="N23" s="104"/>
      <c r="O23" s="104"/>
      <c r="P23" s="104"/>
      <c r="Q23" s="104"/>
      <c r="R23" s="104"/>
      <c r="S23" s="104"/>
    </row>
    <row r="24" spans="1:19" s="106" customFormat="1" ht="30" customHeight="1" x14ac:dyDescent="0.25">
      <c r="A24" s="183" t="s">
        <v>189</v>
      </c>
      <c r="B24" s="184"/>
      <c r="C24" s="184"/>
      <c r="D24" s="184"/>
      <c r="E24" s="185"/>
      <c r="F24" s="105">
        <f>F22-F23</f>
        <v>-58219.238000000245</v>
      </c>
      <c r="G24" s="104"/>
      <c r="H24" s="104"/>
      <c r="I24" s="104"/>
      <c r="J24" s="104"/>
      <c r="K24" s="104"/>
      <c r="L24" s="104"/>
      <c r="M24" s="104"/>
      <c r="N24" s="104"/>
      <c r="O24" s="104"/>
      <c r="P24" s="104"/>
      <c r="Q24" s="104"/>
      <c r="R24" s="104"/>
      <c r="S24" s="104"/>
    </row>
    <row r="25" spans="1:19" s="106" customFormat="1" ht="30" customHeight="1" x14ac:dyDescent="0.25">
      <c r="A25" s="183" t="s">
        <v>190</v>
      </c>
      <c r="B25" s="184"/>
      <c r="C25" s="184"/>
      <c r="D25" s="184"/>
      <c r="E25" s="185"/>
      <c r="F25" s="107">
        <f>F13+F14-F18</f>
        <v>242352.16000000009</v>
      </c>
      <c r="G25" s="104"/>
      <c r="H25" s="104"/>
      <c r="I25" s="104"/>
      <c r="J25" s="104"/>
      <c r="K25" s="104"/>
      <c r="L25" s="104"/>
      <c r="M25" s="104"/>
      <c r="N25" s="104"/>
      <c r="O25" s="104"/>
      <c r="P25" s="104"/>
      <c r="Q25" s="104"/>
      <c r="R25" s="104"/>
      <c r="S25" s="104"/>
    </row>
    <row r="26" spans="1:19" s="79" customFormat="1" ht="11.45" customHeight="1" x14ac:dyDescent="0.25">
      <c r="A26" s="80"/>
      <c r="B26" s="80"/>
      <c r="C26" s="80"/>
      <c r="D26" s="80"/>
      <c r="E26" s="80"/>
      <c r="F26" s="80"/>
    </row>
    <row r="27" spans="1:19" s="81" customFormat="1" ht="64.5" customHeight="1" x14ac:dyDescent="0.2">
      <c r="A27" s="182" t="s">
        <v>191</v>
      </c>
      <c r="B27" s="182"/>
      <c r="C27" s="182"/>
      <c r="D27" s="182"/>
    </row>
    <row r="28" spans="1:19" s="54" customFormat="1" ht="21.75" customHeight="1" x14ac:dyDescent="0.25">
      <c r="A28" s="186" t="s">
        <v>192</v>
      </c>
      <c r="B28" s="186"/>
      <c r="C28" s="186"/>
      <c r="D28" s="186"/>
    </row>
    <row r="29" spans="1:19" s="54" customFormat="1" ht="22.5" customHeight="1" x14ac:dyDescent="0.25">
      <c r="A29" s="182" t="s">
        <v>45</v>
      </c>
      <c r="B29" s="182"/>
      <c r="C29" s="182"/>
      <c r="D29" s="182"/>
    </row>
    <row r="30" spans="1:19" s="54" customFormat="1" ht="22.5" customHeight="1" x14ac:dyDescent="0.25">
      <c r="A30" s="182" t="s">
        <v>46</v>
      </c>
      <c r="B30" s="182"/>
      <c r="C30" s="182"/>
      <c r="D30" s="55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2"/>
  <sheetViews>
    <sheetView view="pageBreakPreview" topLeftCell="A64" zoomScale="60" workbookViewId="0">
      <selection activeCell="A74" sqref="A74:XFD76"/>
    </sheetView>
  </sheetViews>
  <sheetFormatPr defaultRowHeight="15" x14ac:dyDescent="0.25"/>
  <cols>
    <col min="1" max="1" width="52.28515625" style="86" customWidth="1"/>
    <col min="2" max="2" width="13.85546875" style="119" customWidth="1"/>
    <col min="3" max="3" width="13.28515625" style="120" customWidth="1"/>
    <col min="4" max="4" width="17.5703125" style="119" customWidth="1"/>
    <col min="5" max="5" width="14.7109375" style="119" customWidth="1"/>
    <col min="6" max="255" width="9.140625" style="86"/>
    <col min="256" max="256" width="8.7109375" style="86" customWidth="1"/>
    <col min="257" max="257" width="31.5703125" style="86" customWidth="1"/>
    <col min="258" max="258" width="13.85546875" style="86" customWidth="1"/>
    <col min="259" max="259" width="19.140625" style="86" customWidth="1"/>
    <col min="260" max="260" width="17.5703125" style="86" customWidth="1"/>
    <col min="261" max="261" width="14.7109375" style="86" customWidth="1"/>
    <col min="262" max="511" width="9.140625" style="86"/>
    <col min="512" max="512" width="8.7109375" style="86" customWidth="1"/>
    <col min="513" max="513" width="31.5703125" style="86" customWidth="1"/>
    <col min="514" max="514" width="13.85546875" style="86" customWidth="1"/>
    <col min="515" max="515" width="19.140625" style="86" customWidth="1"/>
    <col min="516" max="516" width="17.5703125" style="86" customWidth="1"/>
    <col min="517" max="517" width="14.7109375" style="86" customWidth="1"/>
    <col min="518" max="767" width="9.140625" style="86"/>
    <col min="768" max="768" width="8.7109375" style="86" customWidth="1"/>
    <col min="769" max="769" width="31.5703125" style="86" customWidth="1"/>
    <col min="770" max="770" width="13.85546875" style="86" customWidth="1"/>
    <col min="771" max="771" width="19.140625" style="86" customWidth="1"/>
    <col min="772" max="772" width="17.5703125" style="86" customWidth="1"/>
    <col min="773" max="773" width="14.7109375" style="86" customWidth="1"/>
    <col min="774" max="1023" width="9.140625" style="86"/>
    <col min="1024" max="1024" width="8.7109375" style="86" customWidth="1"/>
    <col min="1025" max="1025" width="31.5703125" style="86" customWidth="1"/>
    <col min="1026" max="1026" width="13.85546875" style="86" customWidth="1"/>
    <col min="1027" max="1027" width="19.140625" style="86" customWidth="1"/>
    <col min="1028" max="1028" width="17.5703125" style="86" customWidth="1"/>
    <col min="1029" max="1029" width="14.7109375" style="86" customWidth="1"/>
    <col min="1030" max="1279" width="9.140625" style="86"/>
    <col min="1280" max="1280" width="8.7109375" style="86" customWidth="1"/>
    <col min="1281" max="1281" width="31.5703125" style="86" customWidth="1"/>
    <col min="1282" max="1282" width="13.85546875" style="86" customWidth="1"/>
    <col min="1283" max="1283" width="19.140625" style="86" customWidth="1"/>
    <col min="1284" max="1284" width="17.5703125" style="86" customWidth="1"/>
    <col min="1285" max="1285" width="14.7109375" style="86" customWidth="1"/>
    <col min="1286" max="1535" width="9.140625" style="86"/>
    <col min="1536" max="1536" width="8.7109375" style="86" customWidth="1"/>
    <col min="1537" max="1537" width="31.5703125" style="86" customWidth="1"/>
    <col min="1538" max="1538" width="13.85546875" style="86" customWidth="1"/>
    <col min="1539" max="1539" width="19.140625" style="86" customWidth="1"/>
    <col min="1540" max="1540" width="17.5703125" style="86" customWidth="1"/>
    <col min="1541" max="1541" width="14.7109375" style="86" customWidth="1"/>
    <col min="1542" max="1791" width="9.140625" style="86"/>
    <col min="1792" max="1792" width="8.7109375" style="86" customWidth="1"/>
    <col min="1793" max="1793" width="31.5703125" style="86" customWidth="1"/>
    <col min="1794" max="1794" width="13.85546875" style="86" customWidth="1"/>
    <col min="1795" max="1795" width="19.140625" style="86" customWidth="1"/>
    <col min="1796" max="1796" width="17.5703125" style="86" customWidth="1"/>
    <col min="1797" max="1797" width="14.7109375" style="86" customWidth="1"/>
    <col min="1798" max="2047" width="9.140625" style="86"/>
    <col min="2048" max="2048" width="8.7109375" style="86" customWidth="1"/>
    <col min="2049" max="2049" width="31.5703125" style="86" customWidth="1"/>
    <col min="2050" max="2050" width="13.85546875" style="86" customWidth="1"/>
    <col min="2051" max="2051" width="19.140625" style="86" customWidth="1"/>
    <col min="2052" max="2052" width="17.5703125" style="86" customWidth="1"/>
    <col min="2053" max="2053" width="14.7109375" style="86" customWidth="1"/>
    <col min="2054" max="2303" width="9.140625" style="86"/>
    <col min="2304" max="2304" width="8.7109375" style="86" customWidth="1"/>
    <col min="2305" max="2305" width="31.5703125" style="86" customWidth="1"/>
    <col min="2306" max="2306" width="13.85546875" style="86" customWidth="1"/>
    <col min="2307" max="2307" width="19.140625" style="86" customWidth="1"/>
    <col min="2308" max="2308" width="17.5703125" style="86" customWidth="1"/>
    <col min="2309" max="2309" width="14.7109375" style="86" customWidth="1"/>
    <col min="2310" max="2559" width="9.140625" style="86"/>
    <col min="2560" max="2560" width="8.7109375" style="86" customWidth="1"/>
    <col min="2561" max="2561" width="31.5703125" style="86" customWidth="1"/>
    <col min="2562" max="2562" width="13.85546875" style="86" customWidth="1"/>
    <col min="2563" max="2563" width="19.140625" style="86" customWidth="1"/>
    <col min="2564" max="2564" width="17.5703125" style="86" customWidth="1"/>
    <col min="2565" max="2565" width="14.7109375" style="86" customWidth="1"/>
    <col min="2566" max="2815" width="9.140625" style="86"/>
    <col min="2816" max="2816" width="8.7109375" style="86" customWidth="1"/>
    <col min="2817" max="2817" width="31.5703125" style="86" customWidth="1"/>
    <col min="2818" max="2818" width="13.85546875" style="86" customWidth="1"/>
    <col min="2819" max="2819" width="19.140625" style="86" customWidth="1"/>
    <col min="2820" max="2820" width="17.5703125" style="86" customWidth="1"/>
    <col min="2821" max="2821" width="14.7109375" style="86" customWidth="1"/>
    <col min="2822" max="3071" width="9.140625" style="86"/>
    <col min="3072" max="3072" width="8.7109375" style="86" customWidth="1"/>
    <col min="3073" max="3073" width="31.5703125" style="86" customWidth="1"/>
    <col min="3074" max="3074" width="13.85546875" style="86" customWidth="1"/>
    <col min="3075" max="3075" width="19.140625" style="86" customWidth="1"/>
    <col min="3076" max="3076" width="17.5703125" style="86" customWidth="1"/>
    <col min="3077" max="3077" width="14.7109375" style="86" customWidth="1"/>
    <col min="3078" max="3327" width="9.140625" style="86"/>
    <col min="3328" max="3328" width="8.7109375" style="86" customWidth="1"/>
    <col min="3329" max="3329" width="31.5703125" style="86" customWidth="1"/>
    <col min="3330" max="3330" width="13.85546875" style="86" customWidth="1"/>
    <col min="3331" max="3331" width="19.140625" style="86" customWidth="1"/>
    <col min="3332" max="3332" width="17.5703125" style="86" customWidth="1"/>
    <col min="3333" max="3333" width="14.7109375" style="86" customWidth="1"/>
    <col min="3334" max="3583" width="9.140625" style="86"/>
    <col min="3584" max="3584" width="8.7109375" style="86" customWidth="1"/>
    <col min="3585" max="3585" width="31.5703125" style="86" customWidth="1"/>
    <col min="3586" max="3586" width="13.85546875" style="86" customWidth="1"/>
    <col min="3587" max="3587" width="19.140625" style="86" customWidth="1"/>
    <col min="3588" max="3588" width="17.5703125" style="86" customWidth="1"/>
    <col min="3589" max="3589" width="14.7109375" style="86" customWidth="1"/>
    <col min="3590" max="3839" width="9.140625" style="86"/>
    <col min="3840" max="3840" width="8.7109375" style="86" customWidth="1"/>
    <col min="3841" max="3841" width="31.5703125" style="86" customWidth="1"/>
    <col min="3842" max="3842" width="13.85546875" style="86" customWidth="1"/>
    <col min="3843" max="3843" width="19.140625" style="86" customWidth="1"/>
    <col min="3844" max="3844" width="17.5703125" style="86" customWidth="1"/>
    <col min="3845" max="3845" width="14.7109375" style="86" customWidth="1"/>
    <col min="3846" max="4095" width="9.140625" style="86"/>
    <col min="4096" max="4096" width="8.7109375" style="86" customWidth="1"/>
    <col min="4097" max="4097" width="31.5703125" style="86" customWidth="1"/>
    <col min="4098" max="4098" width="13.85546875" style="86" customWidth="1"/>
    <col min="4099" max="4099" width="19.140625" style="86" customWidth="1"/>
    <col min="4100" max="4100" width="17.5703125" style="86" customWidth="1"/>
    <col min="4101" max="4101" width="14.7109375" style="86" customWidth="1"/>
    <col min="4102" max="4351" width="9.140625" style="86"/>
    <col min="4352" max="4352" width="8.7109375" style="86" customWidth="1"/>
    <col min="4353" max="4353" width="31.5703125" style="86" customWidth="1"/>
    <col min="4354" max="4354" width="13.85546875" style="86" customWidth="1"/>
    <col min="4355" max="4355" width="19.140625" style="86" customWidth="1"/>
    <col min="4356" max="4356" width="17.5703125" style="86" customWidth="1"/>
    <col min="4357" max="4357" width="14.7109375" style="86" customWidth="1"/>
    <col min="4358" max="4607" width="9.140625" style="86"/>
    <col min="4608" max="4608" width="8.7109375" style="86" customWidth="1"/>
    <col min="4609" max="4609" width="31.5703125" style="86" customWidth="1"/>
    <col min="4610" max="4610" width="13.85546875" style="86" customWidth="1"/>
    <col min="4611" max="4611" width="19.140625" style="86" customWidth="1"/>
    <col min="4612" max="4612" width="17.5703125" style="86" customWidth="1"/>
    <col min="4613" max="4613" width="14.7109375" style="86" customWidth="1"/>
    <col min="4614" max="4863" width="9.140625" style="86"/>
    <col min="4864" max="4864" width="8.7109375" style="86" customWidth="1"/>
    <col min="4865" max="4865" width="31.5703125" style="86" customWidth="1"/>
    <col min="4866" max="4866" width="13.85546875" style="86" customWidth="1"/>
    <col min="4867" max="4867" width="19.140625" style="86" customWidth="1"/>
    <col min="4868" max="4868" width="17.5703125" style="86" customWidth="1"/>
    <col min="4869" max="4869" width="14.7109375" style="86" customWidth="1"/>
    <col min="4870" max="5119" width="9.140625" style="86"/>
    <col min="5120" max="5120" width="8.7109375" style="86" customWidth="1"/>
    <col min="5121" max="5121" width="31.5703125" style="86" customWidth="1"/>
    <col min="5122" max="5122" width="13.85546875" style="86" customWidth="1"/>
    <col min="5123" max="5123" width="19.140625" style="86" customWidth="1"/>
    <col min="5124" max="5124" width="17.5703125" style="86" customWidth="1"/>
    <col min="5125" max="5125" width="14.7109375" style="86" customWidth="1"/>
    <col min="5126" max="5375" width="9.140625" style="86"/>
    <col min="5376" max="5376" width="8.7109375" style="86" customWidth="1"/>
    <col min="5377" max="5377" width="31.5703125" style="86" customWidth="1"/>
    <col min="5378" max="5378" width="13.85546875" style="86" customWidth="1"/>
    <col min="5379" max="5379" width="19.140625" style="86" customWidth="1"/>
    <col min="5380" max="5380" width="17.5703125" style="86" customWidth="1"/>
    <col min="5381" max="5381" width="14.7109375" style="86" customWidth="1"/>
    <col min="5382" max="5631" width="9.140625" style="86"/>
    <col min="5632" max="5632" width="8.7109375" style="86" customWidth="1"/>
    <col min="5633" max="5633" width="31.5703125" style="86" customWidth="1"/>
    <col min="5634" max="5634" width="13.85546875" style="86" customWidth="1"/>
    <col min="5635" max="5635" width="19.140625" style="86" customWidth="1"/>
    <col min="5636" max="5636" width="17.5703125" style="86" customWidth="1"/>
    <col min="5637" max="5637" width="14.7109375" style="86" customWidth="1"/>
    <col min="5638" max="5887" width="9.140625" style="86"/>
    <col min="5888" max="5888" width="8.7109375" style="86" customWidth="1"/>
    <col min="5889" max="5889" width="31.5703125" style="86" customWidth="1"/>
    <col min="5890" max="5890" width="13.85546875" style="86" customWidth="1"/>
    <col min="5891" max="5891" width="19.140625" style="86" customWidth="1"/>
    <col min="5892" max="5892" width="17.5703125" style="86" customWidth="1"/>
    <col min="5893" max="5893" width="14.7109375" style="86" customWidth="1"/>
    <col min="5894" max="6143" width="9.140625" style="86"/>
    <col min="6144" max="6144" width="8.7109375" style="86" customWidth="1"/>
    <col min="6145" max="6145" width="31.5703125" style="86" customWidth="1"/>
    <col min="6146" max="6146" width="13.85546875" style="86" customWidth="1"/>
    <col min="6147" max="6147" width="19.140625" style="86" customWidth="1"/>
    <col min="6148" max="6148" width="17.5703125" style="86" customWidth="1"/>
    <col min="6149" max="6149" width="14.7109375" style="86" customWidth="1"/>
    <col min="6150" max="6399" width="9.140625" style="86"/>
    <col min="6400" max="6400" width="8.7109375" style="86" customWidth="1"/>
    <col min="6401" max="6401" width="31.5703125" style="86" customWidth="1"/>
    <col min="6402" max="6402" width="13.85546875" style="86" customWidth="1"/>
    <col min="6403" max="6403" width="19.140625" style="86" customWidth="1"/>
    <col min="6404" max="6404" width="17.5703125" style="86" customWidth="1"/>
    <col min="6405" max="6405" width="14.7109375" style="86" customWidth="1"/>
    <col min="6406" max="6655" width="9.140625" style="86"/>
    <col min="6656" max="6656" width="8.7109375" style="86" customWidth="1"/>
    <col min="6657" max="6657" width="31.5703125" style="86" customWidth="1"/>
    <col min="6658" max="6658" width="13.85546875" style="86" customWidth="1"/>
    <col min="6659" max="6659" width="19.140625" style="86" customWidth="1"/>
    <col min="6660" max="6660" width="17.5703125" style="86" customWidth="1"/>
    <col min="6661" max="6661" width="14.7109375" style="86" customWidth="1"/>
    <col min="6662" max="6911" width="9.140625" style="86"/>
    <col min="6912" max="6912" width="8.7109375" style="86" customWidth="1"/>
    <col min="6913" max="6913" width="31.5703125" style="86" customWidth="1"/>
    <col min="6914" max="6914" width="13.85546875" style="86" customWidth="1"/>
    <col min="6915" max="6915" width="19.140625" style="86" customWidth="1"/>
    <col min="6916" max="6916" width="17.5703125" style="86" customWidth="1"/>
    <col min="6917" max="6917" width="14.7109375" style="86" customWidth="1"/>
    <col min="6918" max="7167" width="9.140625" style="86"/>
    <col min="7168" max="7168" width="8.7109375" style="86" customWidth="1"/>
    <col min="7169" max="7169" width="31.5703125" style="86" customWidth="1"/>
    <col min="7170" max="7170" width="13.85546875" style="86" customWidth="1"/>
    <col min="7171" max="7171" width="19.140625" style="86" customWidth="1"/>
    <col min="7172" max="7172" width="17.5703125" style="86" customWidth="1"/>
    <col min="7173" max="7173" width="14.7109375" style="86" customWidth="1"/>
    <col min="7174" max="7423" width="9.140625" style="86"/>
    <col min="7424" max="7424" width="8.7109375" style="86" customWidth="1"/>
    <col min="7425" max="7425" width="31.5703125" style="86" customWidth="1"/>
    <col min="7426" max="7426" width="13.85546875" style="86" customWidth="1"/>
    <col min="7427" max="7427" width="19.140625" style="86" customWidth="1"/>
    <col min="7428" max="7428" width="17.5703125" style="86" customWidth="1"/>
    <col min="7429" max="7429" width="14.7109375" style="86" customWidth="1"/>
    <col min="7430" max="7679" width="9.140625" style="86"/>
    <col min="7680" max="7680" width="8.7109375" style="86" customWidth="1"/>
    <col min="7681" max="7681" width="31.5703125" style="86" customWidth="1"/>
    <col min="7682" max="7682" width="13.85546875" style="86" customWidth="1"/>
    <col min="7683" max="7683" width="19.140625" style="86" customWidth="1"/>
    <col min="7684" max="7684" width="17.5703125" style="86" customWidth="1"/>
    <col min="7685" max="7685" width="14.7109375" style="86" customWidth="1"/>
    <col min="7686" max="7935" width="9.140625" style="86"/>
    <col min="7936" max="7936" width="8.7109375" style="86" customWidth="1"/>
    <col min="7937" max="7937" width="31.5703125" style="86" customWidth="1"/>
    <col min="7938" max="7938" width="13.85546875" style="86" customWidth="1"/>
    <col min="7939" max="7939" width="19.140625" style="86" customWidth="1"/>
    <col min="7940" max="7940" width="17.5703125" style="86" customWidth="1"/>
    <col min="7941" max="7941" width="14.7109375" style="86" customWidth="1"/>
    <col min="7942" max="8191" width="9.140625" style="86"/>
    <col min="8192" max="8192" width="8.7109375" style="86" customWidth="1"/>
    <col min="8193" max="8193" width="31.5703125" style="86" customWidth="1"/>
    <col min="8194" max="8194" width="13.85546875" style="86" customWidth="1"/>
    <col min="8195" max="8195" width="19.140625" style="86" customWidth="1"/>
    <col min="8196" max="8196" width="17.5703125" style="86" customWidth="1"/>
    <col min="8197" max="8197" width="14.7109375" style="86" customWidth="1"/>
    <col min="8198" max="8447" width="9.140625" style="86"/>
    <col min="8448" max="8448" width="8.7109375" style="86" customWidth="1"/>
    <col min="8449" max="8449" width="31.5703125" style="86" customWidth="1"/>
    <col min="8450" max="8450" width="13.85546875" style="86" customWidth="1"/>
    <col min="8451" max="8451" width="19.140625" style="86" customWidth="1"/>
    <col min="8452" max="8452" width="17.5703125" style="86" customWidth="1"/>
    <col min="8453" max="8453" width="14.7109375" style="86" customWidth="1"/>
    <col min="8454" max="8703" width="9.140625" style="86"/>
    <col min="8704" max="8704" width="8.7109375" style="86" customWidth="1"/>
    <col min="8705" max="8705" width="31.5703125" style="86" customWidth="1"/>
    <col min="8706" max="8706" width="13.85546875" style="86" customWidth="1"/>
    <col min="8707" max="8707" width="19.140625" style="86" customWidth="1"/>
    <col min="8708" max="8708" width="17.5703125" style="86" customWidth="1"/>
    <col min="8709" max="8709" width="14.7109375" style="86" customWidth="1"/>
    <col min="8710" max="8959" width="9.140625" style="86"/>
    <col min="8960" max="8960" width="8.7109375" style="86" customWidth="1"/>
    <col min="8961" max="8961" width="31.5703125" style="86" customWidth="1"/>
    <col min="8962" max="8962" width="13.85546875" style="86" customWidth="1"/>
    <col min="8963" max="8963" width="19.140625" style="86" customWidth="1"/>
    <col min="8964" max="8964" width="17.5703125" style="86" customWidth="1"/>
    <col min="8965" max="8965" width="14.7109375" style="86" customWidth="1"/>
    <col min="8966" max="9215" width="9.140625" style="86"/>
    <col min="9216" max="9216" width="8.7109375" style="86" customWidth="1"/>
    <col min="9217" max="9217" width="31.5703125" style="86" customWidth="1"/>
    <col min="9218" max="9218" width="13.85546875" style="86" customWidth="1"/>
    <col min="9219" max="9219" width="19.140625" style="86" customWidth="1"/>
    <col min="9220" max="9220" width="17.5703125" style="86" customWidth="1"/>
    <col min="9221" max="9221" width="14.7109375" style="86" customWidth="1"/>
    <col min="9222" max="9471" width="9.140625" style="86"/>
    <col min="9472" max="9472" width="8.7109375" style="86" customWidth="1"/>
    <col min="9473" max="9473" width="31.5703125" style="86" customWidth="1"/>
    <col min="9474" max="9474" width="13.85546875" style="86" customWidth="1"/>
    <col min="9475" max="9475" width="19.140625" style="86" customWidth="1"/>
    <col min="9476" max="9476" width="17.5703125" style="86" customWidth="1"/>
    <col min="9477" max="9477" width="14.7109375" style="86" customWidth="1"/>
    <col min="9478" max="9727" width="9.140625" style="86"/>
    <col min="9728" max="9728" width="8.7109375" style="86" customWidth="1"/>
    <col min="9729" max="9729" width="31.5703125" style="86" customWidth="1"/>
    <col min="9730" max="9730" width="13.85546875" style="86" customWidth="1"/>
    <col min="9731" max="9731" width="19.140625" style="86" customWidth="1"/>
    <col min="9732" max="9732" width="17.5703125" style="86" customWidth="1"/>
    <col min="9733" max="9733" width="14.7109375" style="86" customWidth="1"/>
    <col min="9734" max="9983" width="9.140625" style="86"/>
    <col min="9984" max="9984" width="8.7109375" style="86" customWidth="1"/>
    <col min="9985" max="9985" width="31.5703125" style="86" customWidth="1"/>
    <col min="9986" max="9986" width="13.85546875" style="86" customWidth="1"/>
    <col min="9987" max="9987" width="19.140625" style="86" customWidth="1"/>
    <col min="9988" max="9988" width="17.5703125" style="86" customWidth="1"/>
    <col min="9989" max="9989" width="14.7109375" style="86" customWidth="1"/>
    <col min="9990" max="10239" width="9.140625" style="86"/>
    <col min="10240" max="10240" width="8.7109375" style="86" customWidth="1"/>
    <col min="10241" max="10241" width="31.5703125" style="86" customWidth="1"/>
    <col min="10242" max="10242" width="13.85546875" style="86" customWidth="1"/>
    <col min="10243" max="10243" width="19.140625" style="86" customWidth="1"/>
    <col min="10244" max="10244" width="17.5703125" style="86" customWidth="1"/>
    <col min="10245" max="10245" width="14.7109375" style="86" customWidth="1"/>
    <col min="10246" max="10495" width="9.140625" style="86"/>
    <col min="10496" max="10496" width="8.7109375" style="86" customWidth="1"/>
    <col min="10497" max="10497" width="31.5703125" style="86" customWidth="1"/>
    <col min="10498" max="10498" width="13.85546875" style="86" customWidth="1"/>
    <col min="10499" max="10499" width="19.140625" style="86" customWidth="1"/>
    <col min="10500" max="10500" width="17.5703125" style="86" customWidth="1"/>
    <col min="10501" max="10501" width="14.7109375" style="86" customWidth="1"/>
    <col min="10502" max="10751" width="9.140625" style="86"/>
    <col min="10752" max="10752" width="8.7109375" style="86" customWidth="1"/>
    <col min="10753" max="10753" width="31.5703125" style="86" customWidth="1"/>
    <col min="10754" max="10754" width="13.85546875" style="86" customWidth="1"/>
    <col min="10755" max="10755" width="19.140625" style="86" customWidth="1"/>
    <col min="10756" max="10756" width="17.5703125" style="86" customWidth="1"/>
    <col min="10757" max="10757" width="14.7109375" style="86" customWidth="1"/>
    <col min="10758" max="11007" width="9.140625" style="86"/>
    <col min="11008" max="11008" width="8.7109375" style="86" customWidth="1"/>
    <col min="11009" max="11009" width="31.5703125" style="86" customWidth="1"/>
    <col min="11010" max="11010" width="13.85546875" style="86" customWidth="1"/>
    <col min="11011" max="11011" width="19.140625" style="86" customWidth="1"/>
    <col min="11012" max="11012" width="17.5703125" style="86" customWidth="1"/>
    <col min="11013" max="11013" width="14.7109375" style="86" customWidth="1"/>
    <col min="11014" max="11263" width="9.140625" style="86"/>
    <col min="11264" max="11264" width="8.7109375" style="86" customWidth="1"/>
    <col min="11265" max="11265" width="31.5703125" style="86" customWidth="1"/>
    <col min="11266" max="11266" width="13.85546875" style="86" customWidth="1"/>
    <col min="11267" max="11267" width="19.140625" style="86" customWidth="1"/>
    <col min="11268" max="11268" width="17.5703125" style="86" customWidth="1"/>
    <col min="11269" max="11269" width="14.7109375" style="86" customWidth="1"/>
    <col min="11270" max="11519" width="9.140625" style="86"/>
    <col min="11520" max="11520" width="8.7109375" style="86" customWidth="1"/>
    <col min="11521" max="11521" width="31.5703125" style="86" customWidth="1"/>
    <col min="11522" max="11522" width="13.85546875" style="86" customWidth="1"/>
    <col min="11523" max="11523" width="19.140625" style="86" customWidth="1"/>
    <col min="11524" max="11524" width="17.5703125" style="86" customWidth="1"/>
    <col min="11525" max="11525" width="14.7109375" style="86" customWidth="1"/>
    <col min="11526" max="11775" width="9.140625" style="86"/>
    <col min="11776" max="11776" width="8.7109375" style="86" customWidth="1"/>
    <col min="11777" max="11777" width="31.5703125" style="86" customWidth="1"/>
    <col min="11778" max="11778" width="13.85546875" style="86" customWidth="1"/>
    <col min="11779" max="11779" width="19.140625" style="86" customWidth="1"/>
    <col min="11780" max="11780" width="17.5703125" style="86" customWidth="1"/>
    <col min="11781" max="11781" width="14.7109375" style="86" customWidth="1"/>
    <col min="11782" max="12031" width="9.140625" style="86"/>
    <col min="12032" max="12032" width="8.7109375" style="86" customWidth="1"/>
    <col min="12033" max="12033" width="31.5703125" style="86" customWidth="1"/>
    <col min="12034" max="12034" width="13.85546875" style="86" customWidth="1"/>
    <col min="12035" max="12035" width="19.140625" style="86" customWidth="1"/>
    <col min="12036" max="12036" width="17.5703125" style="86" customWidth="1"/>
    <col min="12037" max="12037" width="14.7109375" style="86" customWidth="1"/>
    <col min="12038" max="12287" width="9.140625" style="86"/>
    <col min="12288" max="12288" width="8.7109375" style="86" customWidth="1"/>
    <col min="12289" max="12289" width="31.5703125" style="86" customWidth="1"/>
    <col min="12290" max="12290" width="13.85546875" style="86" customWidth="1"/>
    <col min="12291" max="12291" width="19.140625" style="86" customWidth="1"/>
    <col min="12292" max="12292" width="17.5703125" style="86" customWidth="1"/>
    <col min="12293" max="12293" width="14.7109375" style="86" customWidth="1"/>
    <col min="12294" max="12543" width="9.140625" style="86"/>
    <col min="12544" max="12544" width="8.7109375" style="86" customWidth="1"/>
    <col min="12545" max="12545" width="31.5703125" style="86" customWidth="1"/>
    <col min="12546" max="12546" width="13.85546875" style="86" customWidth="1"/>
    <col min="12547" max="12547" width="19.140625" style="86" customWidth="1"/>
    <col min="12548" max="12548" width="17.5703125" style="86" customWidth="1"/>
    <col min="12549" max="12549" width="14.7109375" style="86" customWidth="1"/>
    <col min="12550" max="12799" width="9.140625" style="86"/>
    <col min="12800" max="12800" width="8.7109375" style="86" customWidth="1"/>
    <col min="12801" max="12801" width="31.5703125" style="86" customWidth="1"/>
    <col min="12802" max="12802" width="13.85546875" style="86" customWidth="1"/>
    <col min="12803" max="12803" width="19.140625" style="86" customWidth="1"/>
    <col min="12804" max="12804" width="17.5703125" style="86" customWidth="1"/>
    <col min="12805" max="12805" width="14.7109375" style="86" customWidth="1"/>
    <col min="12806" max="13055" width="9.140625" style="86"/>
    <col min="13056" max="13056" width="8.7109375" style="86" customWidth="1"/>
    <col min="13057" max="13057" width="31.5703125" style="86" customWidth="1"/>
    <col min="13058" max="13058" width="13.85546875" style="86" customWidth="1"/>
    <col min="13059" max="13059" width="19.140625" style="86" customWidth="1"/>
    <col min="13060" max="13060" width="17.5703125" style="86" customWidth="1"/>
    <col min="13061" max="13061" width="14.7109375" style="86" customWidth="1"/>
    <col min="13062" max="13311" width="9.140625" style="86"/>
    <col min="13312" max="13312" width="8.7109375" style="86" customWidth="1"/>
    <col min="13313" max="13313" width="31.5703125" style="86" customWidth="1"/>
    <col min="13314" max="13314" width="13.85546875" style="86" customWidth="1"/>
    <col min="13315" max="13315" width="19.140625" style="86" customWidth="1"/>
    <col min="13316" max="13316" width="17.5703125" style="86" customWidth="1"/>
    <col min="13317" max="13317" width="14.7109375" style="86" customWidth="1"/>
    <col min="13318" max="13567" width="9.140625" style="86"/>
    <col min="13568" max="13568" width="8.7109375" style="86" customWidth="1"/>
    <col min="13569" max="13569" width="31.5703125" style="86" customWidth="1"/>
    <col min="13570" max="13570" width="13.85546875" style="86" customWidth="1"/>
    <col min="13571" max="13571" width="19.140625" style="86" customWidth="1"/>
    <col min="13572" max="13572" width="17.5703125" style="86" customWidth="1"/>
    <col min="13573" max="13573" width="14.7109375" style="86" customWidth="1"/>
    <col min="13574" max="13823" width="9.140625" style="86"/>
    <col min="13824" max="13824" width="8.7109375" style="86" customWidth="1"/>
    <col min="13825" max="13825" width="31.5703125" style="86" customWidth="1"/>
    <col min="13826" max="13826" width="13.85546875" style="86" customWidth="1"/>
    <col min="13827" max="13827" width="19.140625" style="86" customWidth="1"/>
    <col min="13828" max="13828" width="17.5703125" style="86" customWidth="1"/>
    <col min="13829" max="13829" width="14.7109375" style="86" customWidth="1"/>
    <col min="13830" max="14079" width="9.140625" style="86"/>
    <col min="14080" max="14080" width="8.7109375" style="86" customWidth="1"/>
    <col min="14081" max="14081" width="31.5703125" style="86" customWidth="1"/>
    <col min="14082" max="14082" width="13.85546875" style="86" customWidth="1"/>
    <col min="14083" max="14083" width="19.140625" style="86" customWidth="1"/>
    <col min="14084" max="14084" width="17.5703125" style="86" customWidth="1"/>
    <col min="14085" max="14085" width="14.7109375" style="86" customWidth="1"/>
    <col min="14086" max="14335" width="9.140625" style="86"/>
    <col min="14336" max="14336" width="8.7109375" style="86" customWidth="1"/>
    <col min="14337" max="14337" width="31.5703125" style="86" customWidth="1"/>
    <col min="14338" max="14338" width="13.85546875" style="86" customWidth="1"/>
    <col min="14339" max="14339" width="19.140625" style="86" customWidth="1"/>
    <col min="14340" max="14340" width="17.5703125" style="86" customWidth="1"/>
    <col min="14341" max="14341" width="14.7109375" style="86" customWidth="1"/>
    <col min="14342" max="14591" width="9.140625" style="86"/>
    <col min="14592" max="14592" width="8.7109375" style="86" customWidth="1"/>
    <col min="14593" max="14593" width="31.5703125" style="86" customWidth="1"/>
    <col min="14594" max="14594" width="13.85546875" style="86" customWidth="1"/>
    <col min="14595" max="14595" width="19.140625" style="86" customWidth="1"/>
    <col min="14596" max="14596" width="17.5703125" style="86" customWidth="1"/>
    <col min="14597" max="14597" width="14.7109375" style="86" customWidth="1"/>
    <col min="14598" max="14847" width="9.140625" style="86"/>
    <col min="14848" max="14848" width="8.7109375" style="86" customWidth="1"/>
    <col min="14849" max="14849" width="31.5703125" style="86" customWidth="1"/>
    <col min="14850" max="14850" width="13.85546875" style="86" customWidth="1"/>
    <col min="14851" max="14851" width="19.140625" style="86" customWidth="1"/>
    <col min="14852" max="14852" width="17.5703125" style="86" customWidth="1"/>
    <col min="14853" max="14853" width="14.7109375" style="86" customWidth="1"/>
    <col min="14854" max="15103" width="9.140625" style="86"/>
    <col min="15104" max="15104" width="8.7109375" style="86" customWidth="1"/>
    <col min="15105" max="15105" width="31.5703125" style="86" customWidth="1"/>
    <col min="15106" max="15106" width="13.85546875" style="86" customWidth="1"/>
    <col min="15107" max="15107" width="19.140625" style="86" customWidth="1"/>
    <col min="15108" max="15108" width="17.5703125" style="86" customWidth="1"/>
    <col min="15109" max="15109" width="14.7109375" style="86" customWidth="1"/>
    <col min="15110" max="15359" width="9.140625" style="86"/>
    <col min="15360" max="15360" width="8.7109375" style="86" customWidth="1"/>
    <col min="15361" max="15361" width="31.5703125" style="86" customWidth="1"/>
    <col min="15362" max="15362" width="13.85546875" style="86" customWidth="1"/>
    <col min="15363" max="15363" width="19.140625" style="86" customWidth="1"/>
    <col min="15364" max="15364" width="17.5703125" style="86" customWidth="1"/>
    <col min="15365" max="15365" width="14.7109375" style="86" customWidth="1"/>
    <col min="15366" max="15615" width="9.140625" style="86"/>
    <col min="15616" max="15616" width="8.7109375" style="86" customWidth="1"/>
    <col min="15617" max="15617" width="31.5703125" style="86" customWidth="1"/>
    <col min="15618" max="15618" width="13.85546875" style="86" customWidth="1"/>
    <col min="15619" max="15619" width="19.140625" style="86" customWidth="1"/>
    <col min="15620" max="15620" width="17.5703125" style="86" customWidth="1"/>
    <col min="15621" max="15621" width="14.7109375" style="86" customWidth="1"/>
    <col min="15622" max="15871" width="9.140625" style="86"/>
    <col min="15872" max="15872" width="8.7109375" style="86" customWidth="1"/>
    <col min="15873" max="15873" width="31.5703125" style="86" customWidth="1"/>
    <col min="15874" max="15874" width="13.85546875" style="86" customWidth="1"/>
    <col min="15875" max="15875" width="19.140625" style="86" customWidth="1"/>
    <col min="15876" max="15876" width="17.5703125" style="86" customWidth="1"/>
    <col min="15877" max="15877" width="14.7109375" style="86" customWidth="1"/>
    <col min="15878" max="16127" width="9.140625" style="86"/>
    <col min="16128" max="16128" width="8.7109375" style="86" customWidth="1"/>
    <col min="16129" max="16129" width="31.5703125" style="86" customWidth="1"/>
    <col min="16130" max="16130" width="13.85546875" style="86" customWidth="1"/>
    <col min="16131" max="16131" width="19.140625" style="86" customWidth="1"/>
    <col min="16132" max="16132" width="17.5703125" style="86" customWidth="1"/>
    <col min="16133" max="16133" width="14.7109375" style="86" customWidth="1"/>
    <col min="16134" max="16384" width="9.140625" style="86"/>
  </cols>
  <sheetData>
    <row r="1" spans="1:5" ht="23.25" customHeight="1" x14ac:dyDescent="0.25">
      <c r="E1" s="120"/>
    </row>
    <row r="2" spans="1:5" x14ac:dyDescent="0.25">
      <c r="A2" s="86" t="s">
        <v>252</v>
      </c>
    </row>
    <row r="3" spans="1:5" ht="15.75" customHeight="1" x14ac:dyDescent="0.25">
      <c r="B3" s="112" t="s">
        <v>292</v>
      </c>
    </row>
    <row r="4" spans="1:5" x14ac:dyDescent="0.25">
      <c r="B4" s="112" t="s">
        <v>253</v>
      </c>
      <c r="C4" s="121"/>
      <c r="D4" s="112"/>
    </row>
    <row r="5" spans="1:5" x14ac:dyDescent="0.25">
      <c r="B5" s="112" t="s">
        <v>254</v>
      </c>
      <c r="C5" s="121"/>
      <c r="D5" s="112"/>
    </row>
    <row r="6" spans="1:5" ht="26.25" customHeight="1" x14ac:dyDescent="0.25">
      <c r="A6" s="111" t="s">
        <v>255</v>
      </c>
      <c r="E6" s="112" t="s">
        <v>256</v>
      </c>
    </row>
    <row r="8" spans="1:5" ht="28.5" customHeight="1" x14ac:dyDescent="0.25">
      <c r="A8" s="202" t="s">
        <v>293</v>
      </c>
      <c r="B8" s="202"/>
      <c r="C8" s="202"/>
      <c r="D8" s="202"/>
      <c r="E8" s="202"/>
    </row>
    <row r="9" spans="1:5" ht="30" customHeight="1" x14ac:dyDescent="0.25">
      <c r="A9" s="202" t="s">
        <v>257</v>
      </c>
      <c r="B9" s="202"/>
      <c r="C9" s="202"/>
      <c r="D9" s="202"/>
      <c r="E9" s="202"/>
    </row>
    <row r="10" spans="1:5" ht="28.5" customHeight="1" x14ac:dyDescent="0.25">
      <c r="A10" s="202" t="s">
        <v>258</v>
      </c>
      <c r="B10" s="202"/>
      <c r="C10" s="202"/>
      <c r="D10" s="202"/>
      <c r="E10" s="202"/>
    </row>
    <row r="11" spans="1:5" ht="30" customHeight="1" x14ac:dyDescent="0.25">
      <c r="A11" s="202" t="s">
        <v>259</v>
      </c>
      <c r="B11" s="202"/>
      <c r="C11" s="202"/>
      <c r="D11" s="202"/>
      <c r="E11" s="202"/>
    </row>
    <row r="12" spans="1:5" ht="29.25" customHeight="1" x14ac:dyDescent="0.25">
      <c r="A12" s="202" t="s">
        <v>260</v>
      </c>
      <c r="B12" s="202"/>
      <c r="C12" s="202"/>
      <c r="D12" s="202"/>
      <c r="E12" s="202"/>
    </row>
    <row r="13" spans="1:5" ht="28.5" customHeight="1" x14ac:dyDescent="0.25">
      <c r="A13" s="202" t="s">
        <v>261</v>
      </c>
      <c r="B13" s="202"/>
      <c r="C13" s="202"/>
      <c r="D13" s="202"/>
      <c r="E13" s="202"/>
    </row>
    <row r="14" spans="1:5" ht="15.75" customHeight="1" x14ac:dyDescent="0.25"/>
    <row r="15" spans="1:5" ht="150" x14ac:dyDescent="0.25">
      <c r="A15" s="115" t="s">
        <v>2</v>
      </c>
      <c r="B15" s="116" t="s">
        <v>263</v>
      </c>
      <c r="C15" s="116" t="s">
        <v>0</v>
      </c>
      <c r="D15" s="116" t="s">
        <v>262</v>
      </c>
      <c r="E15" s="116" t="s">
        <v>1</v>
      </c>
    </row>
    <row r="16" spans="1:5" s="94" customFormat="1" ht="14.25" x14ac:dyDescent="0.2">
      <c r="A16" s="122" t="s">
        <v>8</v>
      </c>
      <c r="B16" s="123"/>
      <c r="C16" s="123"/>
      <c r="D16" s="123"/>
      <c r="E16" s="123"/>
    </row>
    <row r="17" spans="1:5" x14ac:dyDescent="0.25">
      <c r="A17" s="117" t="s">
        <v>55</v>
      </c>
      <c r="B17" s="118" t="s">
        <v>21</v>
      </c>
      <c r="C17" s="116" t="s">
        <v>11</v>
      </c>
      <c r="D17" s="118">
        <v>0.13</v>
      </c>
      <c r="E17" s="118">
        <v>4612.76</v>
      </c>
    </row>
    <row r="18" spans="1:5" s="94" customFormat="1" ht="28.5" x14ac:dyDescent="0.2">
      <c r="A18" s="122" t="s">
        <v>264</v>
      </c>
      <c r="B18" s="123"/>
      <c r="C18" s="123"/>
      <c r="D18" s="123"/>
      <c r="E18" s="123"/>
    </row>
    <row r="19" spans="1:5" ht="30" x14ac:dyDescent="0.25">
      <c r="A19" s="117" t="s">
        <v>265</v>
      </c>
      <c r="B19" s="118" t="s">
        <v>20</v>
      </c>
      <c r="C19" s="116" t="s">
        <v>119</v>
      </c>
      <c r="D19" s="118">
        <f>E19</f>
        <v>1500</v>
      </c>
      <c r="E19" s="118">
        <v>1500</v>
      </c>
    </row>
    <row r="20" spans="1:5" ht="30" x14ac:dyDescent="0.25">
      <c r="A20" s="117" t="s">
        <v>266</v>
      </c>
      <c r="B20" s="118">
        <v>0.08</v>
      </c>
      <c r="C20" s="116" t="s">
        <v>17</v>
      </c>
      <c r="D20" s="118">
        <f>E20/B20</f>
        <v>2994.625</v>
      </c>
      <c r="E20" s="118">
        <v>239.57</v>
      </c>
    </row>
    <row r="21" spans="1:5" ht="30" x14ac:dyDescent="0.25">
      <c r="A21" s="117" t="s">
        <v>267</v>
      </c>
      <c r="B21" s="118" t="s">
        <v>248</v>
      </c>
      <c r="C21" s="116" t="s">
        <v>12</v>
      </c>
      <c r="D21" s="118">
        <f>E21</f>
        <v>176407</v>
      </c>
      <c r="E21" s="118">
        <v>176407</v>
      </c>
    </row>
    <row r="22" spans="1:5" x14ac:dyDescent="0.25">
      <c r="A22" s="117" t="s">
        <v>268</v>
      </c>
      <c r="B22" s="118" t="s">
        <v>248</v>
      </c>
      <c r="C22" s="116" t="s">
        <v>12</v>
      </c>
      <c r="D22" s="118">
        <f t="shared" ref="D22:D29" si="0">E22</f>
        <v>7503.02</v>
      </c>
      <c r="E22" s="118">
        <f>5137.34+2365.68</f>
        <v>7503.02</v>
      </c>
    </row>
    <row r="23" spans="1:5" ht="30" x14ac:dyDescent="0.25">
      <c r="A23" s="117" t="s">
        <v>269</v>
      </c>
      <c r="B23" s="118" t="s">
        <v>22</v>
      </c>
      <c r="C23" s="116" t="s">
        <v>11</v>
      </c>
      <c r="D23" s="118">
        <f t="shared" si="0"/>
        <v>2065.83</v>
      </c>
      <c r="E23" s="118">
        <v>2065.83</v>
      </c>
    </row>
    <row r="24" spans="1:5" s="94" customFormat="1" x14ac:dyDescent="0.2">
      <c r="A24" s="122" t="s">
        <v>270</v>
      </c>
      <c r="B24" s="123"/>
      <c r="C24" s="123"/>
      <c r="D24" s="118"/>
      <c r="E24" s="123"/>
    </row>
    <row r="25" spans="1:5" x14ac:dyDescent="0.25">
      <c r="A25" s="117" t="s">
        <v>271</v>
      </c>
      <c r="B25" s="118" t="s">
        <v>22</v>
      </c>
      <c r="C25" s="116" t="s">
        <v>13</v>
      </c>
      <c r="D25" s="118">
        <f t="shared" si="0"/>
        <v>100</v>
      </c>
      <c r="E25" s="118">
        <v>100</v>
      </c>
    </row>
    <row r="26" spans="1:5" s="94" customFormat="1" ht="28.5" x14ac:dyDescent="0.2">
      <c r="A26" s="122" t="s">
        <v>101</v>
      </c>
      <c r="B26" s="123"/>
      <c r="C26" s="123"/>
      <c r="D26" s="118"/>
      <c r="E26" s="123"/>
    </row>
    <row r="27" spans="1:5" ht="30" x14ac:dyDescent="0.25">
      <c r="A27" s="117" t="s">
        <v>203</v>
      </c>
      <c r="B27" s="118" t="s">
        <v>22</v>
      </c>
      <c r="C27" s="116" t="s">
        <v>11</v>
      </c>
      <c r="D27" s="118">
        <f t="shared" si="0"/>
        <v>24995.51</v>
      </c>
      <c r="E27" s="118">
        <v>24995.51</v>
      </c>
    </row>
    <row r="28" spans="1:5" s="94" customFormat="1" x14ac:dyDescent="0.2">
      <c r="A28" s="122" t="s">
        <v>102</v>
      </c>
      <c r="B28" s="123"/>
      <c r="C28" s="123"/>
      <c r="D28" s="118"/>
      <c r="E28" s="123"/>
    </row>
    <row r="29" spans="1:5" x14ac:dyDescent="0.25">
      <c r="A29" s="117" t="s">
        <v>204</v>
      </c>
      <c r="B29" s="118" t="s">
        <v>247</v>
      </c>
      <c r="C29" s="116" t="s">
        <v>272</v>
      </c>
      <c r="D29" s="118">
        <f t="shared" si="0"/>
        <v>9350</v>
      </c>
      <c r="E29" s="118">
        <v>9350</v>
      </c>
    </row>
    <row r="30" spans="1:5" s="94" customFormat="1" ht="28.5" x14ac:dyDescent="0.2">
      <c r="A30" s="122" t="s">
        <v>273</v>
      </c>
      <c r="B30" s="123"/>
      <c r="C30" s="123"/>
      <c r="D30" s="123"/>
      <c r="E30" s="123"/>
    </row>
    <row r="31" spans="1:5" ht="30" x14ac:dyDescent="0.25">
      <c r="A31" s="117" t="s">
        <v>274</v>
      </c>
      <c r="B31" s="118">
        <v>0.02</v>
      </c>
      <c r="C31" s="116" t="s">
        <v>17</v>
      </c>
      <c r="D31" s="118">
        <f>E31/B31</f>
        <v>20958.5</v>
      </c>
      <c r="E31" s="118">
        <v>419.17</v>
      </c>
    </row>
    <row r="32" spans="1:5" x14ac:dyDescent="0.25">
      <c r="A32" s="117" t="s">
        <v>69</v>
      </c>
      <c r="B32" s="118">
        <v>2</v>
      </c>
      <c r="C32" s="116" t="s">
        <v>13</v>
      </c>
      <c r="D32" s="118">
        <f t="shared" ref="D32:D67" si="1">E32/B32</f>
        <v>1028.6600000000001</v>
      </c>
      <c r="E32" s="118">
        <v>2057.3200000000002</v>
      </c>
    </row>
    <row r="33" spans="1:5" ht="30" x14ac:dyDescent="0.25">
      <c r="A33" s="117" t="s">
        <v>275</v>
      </c>
      <c r="B33" s="118">
        <v>1</v>
      </c>
      <c r="C33" s="116" t="s">
        <v>13</v>
      </c>
      <c r="D33" s="118">
        <f t="shared" si="1"/>
        <v>303.61</v>
      </c>
      <c r="E33" s="118">
        <v>303.61</v>
      </c>
    </row>
    <row r="34" spans="1:5" ht="30" x14ac:dyDescent="0.25">
      <c r="A34" s="117" t="s">
        <v>276</v>
      </c>
      <c r="B34" s="118">
        <v>1</v>
      </c>
      <c r="C34" s="116" t="s">
        <v>130</v>
      </c>
      <c r="D34" s="118">
        <f t="shared" si="1"/>
        <v>1175.1500000000001</v>
      </c>
      <c r="E34" s="118">
        <v>1175.1500000000001</v>
      </c>
    </row>
    <row r="35" spans="1:5" x14ac:dyDescent="0.25">
      <c r="A35" s="117" t="s">
        <v>207</v>
      </c>
      <c r="B35" s="118">
        <v>1</v>
      </c>
      <c r="C35" s="116" t="s">
        <v>208</v>
      </c>
      <c r="D35" s="118">
        <f t="shared" si="1"/>
        <v>91.38</v>
      </c>
      <c r="E35" s="118">
        <v>91.38</v>
      </c>
    </row>
    <row r="36" spans="1:5" ht="30" x14ac:dyDescent="0.25">
      <c r="A36" s="117" t="s">
        <v>277</v>
      </c>
      <c r="B36" s="118">
        <v>0.1</v>
      </c>
      <c r="C36" s="116" t="s">
        <v>16</v>
      </c>
      <c r="D36" s="118">
        <f t="shared" si="1"/>
        <v>1791.3</v>
      </c>
      <c r="E36" s="118">
        <v>179.13</v>
      </c>
    </row>
    <row r="37" spans="1:5" x14ac:dyDescent="0.25">
      <c r="A37" s="117" t="s">
        <v>77</v>
      </c>
      <c r="B37" s="118">
        <v>0.11</v>
      </c>
      <c r="C37" s="116" t="s">
        <v>78</v>
      </c>
      <c r="D37" s="118">
        <f t="shared" si="1"/>
        <v>27252.727272727276</v>
      </c>
      <c r="E37" s="118">
        <v>2997.8</v>
      </c>
    </row>
    <row r="38" spans="1:5" ht="30" x14ac:dyDescent="0.25">
      <c r="A38" s="117" t="s">
        <v>60</v>
      </c>
      <c r="B38" s="118">
        <v>3.82</v>
      </c>
      <c r="C38" s="116" t="s">
        <v>16</v>
      </c>
      <c r="D38" s="118">
        <f t="shared" si="1"/>
        <v>1821.3534031413612</v>
      </c>
      <c r="E38" s="118">
        <v>6957.57</v>
      </c>
    </row>
    <row r="39" spans="1:5" ht="30" x14ac:dyDescent="0.25">
      <c r="A39" s="117" t="s">
        <v>62</v>
      </c>
      <c r="B39" s="118">
        <v>2</v>
      </c>
      <c r="C39" s="116" t="s">
        <v>14</v>
      </c>
      <c r="D39" s="118">
        <f t="shared" si="1"/>
        <v>549.39</v>
      </c>
      <c r="E39" s="118">
        <v>1098.78</v>
      </c>
    </row>
    <row r="40" spans="1:5" x14ac:dyDescent="0.25">
      <c r="A40" s="117" t="s">
        <v>278</v>
      </c>
      <c r="B40" s="118">
        <v>3</v>
      </c>
      <c r="C40" s="116" t="s">
        <v>81</v>
      </c>
      <c r="D40" s="118">
        <f t="shared" si="1"/>
        <v>405.59333333333331</v>
      </c>
      <c r="E40" s="118">
        <v>1216.78</v>
      </c>
    </row>
    <row r="41" spans="1:5" x14ac:dyDescent="0.25">
      <c r="A41" s="117" t="s">
        <v>79</v>
      </c>
      <c r="B41" s="118">
        <v>0.22</v>
      </c>
      <c r="C41" s="116" t="s">
        <v>15</v>
      </c>
      <c r="D41" s="118">
        <f t="shared" si="1"/>
        <v>15667.681818181818</v>
      </c>
      <c r="E41" s="118">
        <v>3446.89</v>
      </c>
    </row>
    <row r="42" spans="1:5" ht="30" x14ac:dyDescent="0.25">
      <c r="A42" s="117" t="s">
        <v>63</v>
      </c>
      <c r="B42" s="118">
        <v>6</v>
      </c>
      <c r="C42" s="116" t="s">
        <v>18</v>
      </c>
      <c r="D42" s="118">
        <f t="shared" si="1"/>
        <v>227.21833333333333</v>
      </c>
      <c r="E42" s="118">
        <v>1363.31</v>
      </c>
    </row>
    <row r="43" spans="1:5" x14ac:dyDescent="0.25">
      <c r="A43" s="117" t="s">
        <v>211</v>
      </c>
      <c r="B43" s="118">
        <v>3</v>
      </c>
      <c r="C43" s="116" t="s">
        <v>208</v>
      </c>
      <c r="D43" s="118">
        <f t="shared" si="1"/>
        <v>72.923333333333332</v>
      </c>
      <c r="E43" s="118">
        <v>218.77</v>
      </c>
    </row>
    <row r="44" spans="1:5" ht="30" x14ac:dyDescent="0.25">
      <c r="A44" s="117" t="s">
        <v>212</v>
      </c>
      <c r="B44" s="118">
        <v>1</v>
      </c>
      <c r="C44" s="116" t="s">
        <v>138</v>
      </c>
      <c r="D44" s="118">
        <f t="shared" si="1"/>
        <v>355.96</v>
      </c>
      <c r="E44" s="118">
        <v>355.96</v>
      </c>
    </row>
    <row r="45" spans="1:5" x14ac:dyDescent="0.25">
      <c r="A45" s="117" t="s">
        <v>279</v>
      </c>
      <c r="B45" s="118">
        <v>1</v>
      </c>
      <c r="C45" s="116" t="s">
        <v>13</v>
      </c>
      <c r="D45" s="118">
        <f t="shared" si="1"/>
        <v>7308.67</v>
      </c>
      <c r="E45" s="118">
        <v>7308.67</v>
      </c>
    </row>
    <row r="46" spans="1:5" x14ac:dyDescent="0.25">
      <c r="A46" s="117" t="s">
        <v>213</v>
      </c>
      <c r="B46" s="118">
        <v>1</v>
      </c>
      <c r="C46" s="116" t="s">
        <v>14</v>
      </c>
      <c r="D46" s="118">
        <f t="shared" si="1"/>
        <v>8384.07</v>
      </c>
      <c r="E46" s="118">
        <v>8384.07</v>
      </c>
    </row>
    <row r="47" spans="1:5" x14ac:dyDescent="0.25">
      <c r="A47" s="117" t="s">
        <v>280</v>
      </c>
      <c r="B47" s="118">
        <v>1</v>
      </c>
      <c r="C47" s="116" t="s">
        <v>208</v>
      </c>
      <c r="D47" s="118">
        <f t="shared" si="1"/>
        <v>1679.59</v>
      </c>
      <c r="E47" s="118">
        <v>1679.59</v>
      </c>
    </row>
    <row r="48" spans="1:5" ht="30" x14ac:dyDescent="0.25">
      <c r="A48" s="117" t="s">
        <v>217</v>
      </c>
      <c r="B48" s="118">
        <v>1</v>
      </c>
      <c r="C48" s="116" t="s">
        <v>19</v>
      </c>
      <c r="D48" s="118">
        <f t="shared" si="1"/>
        <v>1295.32</v>
      </c>
      <c r="E48" s="118">
        <v>1295.32</v>
      </c>
    </row>
    <row r="49" spans="1:5" ht="30" x14ac:dyDescent="0.25">
      <c r="A49" s="117" t="s">
        <v>281</v>
      </c>
      <c r="B49" s="118">
        <v>1</v>
      </c>
      <c r="C49" s="116" t="s">
        <v>19</v>
      </c>
      <c r="D49" s="118">
        <f t="shared" si="1"/>
        <v>604.44000000000005</v>
      </c>
      <c r="E49" s="118">
        <v>604.44000000000005</v>
      </c>
    </row>
    <row r="50" spans="1:5" x14ac:dyDescent="0.25">
      <c r="A50" s="117" t="s">
        <v>66</v>
      </c>
      <c r="B50" s="118">
        <v>32</v>
      </c>
      <c r="C50" s="116" t="s">
        <v>19</v>
      </c>
      <c r="D50" s="118">
        <f t="shared" si="1"/>
        <v>271.35218750000001</v>
      </c>
      <c r="E50" s="118">
        <v>8683.27</v>
      </c>
    </row>
    <row r="51" spans="1:5" s="94" customFormat="1" ht="28.5" x14ac:dyDescent="0.2">
      <c r="A51" s="122" t="s">
        <v>282</v>
      </c>
      <c r="B51" s="123"/>
      <c r="C51" s="123"/>
      <c r="D51" s="118"/>
      <c r="E51" s="123"/>
    </row>
    <row r="52" spans="1:5" x14ac:dyDescent="0.25">
      <c r="A52" s="117" t="s">
        <v>88</v>
      </c>
      <c r="B52" s="118">
        <v>0.12</v>
      </c>
      <c r="C52" s="116" t="s">
        <v>17</v>
      </c>
      <c r="D52" s="118">
        <f t="shared" si="1"/>
        <v>3999.6666666666665</v>
      </c>
      <c r="E52" s="118">
        <v>479.96</v>
      </c>
    </row>
    <row r="53" spans="1:5" ht="45" x14ac:dyDescent="0.25">
      <c r="A53" s="117" t="s">
        <v>283</v>
      </c>
      <c r="B53" s="118">
        <v>3.78</v>
      </c>
      <c r="C53" s="116" t="s">
        <v>12</v>
      </c>
      <c r="D53" s="118">
        <f t="shared" si="1"/>
        <v>286.77513227513231</v>
      </c>
      <c r="E53" s="118">
        <v>1084.01</v>
      </c>
    </row>
    <row r="54" spans="1:5" x14ac:dyDescent="0.25">
      <c r="A54" s="117" t="s">
        <v>156</v>
      </c>
      <c r="B54" s="118">
        <v>0.02</v>
      </c>
      <c r="C54" s="116" t="s">
        <v>17</v>
      </c>
      <c r="D54" s="118">
        <f t="shared" si="1"/>
        <v>149541.5</v>
      </c>
      <c r="E54" s="118">
        <v>2990.83</v>
      </c>
    </row>
    <row r="55" spans="1:5" ht="30" x14ac:dyDescent="0.25">
      <c r="A55" s="117" t="s">
        <v>157</v>
      </c>
      <c r="B55" s="118">
        <v>1.0999999999999999E-2</v>
      </c>
      <c r="C55" s="116" t="s">
        <v>15</v>
      </c>
      <c r="D55" s="118">
        <f t="shared" si="1"/>
        <v>133789.09090909091</v>
      </c>
      <c r="E55" s="118">
        <v>1471.68</v>
      </c>
    </row>
    <row r="56" spans="1:5" x14ac:dyDescent="0.25">
      <c r="A56" s="117" t="s">
        <v>160</v>
      </c>
      <c r="B56" s="118">
        <v>0.03</v>
      </c>
      <c r="C56" s="116" t="s">
        <v>17</v>
      </c>
      <c r="D56" s="118">
        <f t="shared" si="1"/>
        <v>49907</v>
      </c>
      <c r="E56" s="118">
        <v>1497.21</v>
      </c>
    </row>
    <row r="57" spans="1:5" ht="30" x14ac:dyDescent="0.25">
      <c r="A57" s="117" t="s">
        <v>219</v>
      </c>
      <c r="B57" s="118">
        <v>0.1</v>
      </c>
      <c r="C57" s="116" t="s">
        <v>111</v>
      </c>
      <c r="D57" s="118">
        <f t="shared" si="1"/>
        <v>2126.2999999999997</v>
      </c>
      <c r="E57" s="118">
        <v>212.63</v>
      </c>
    </row>
    <row r="58" spans="1:5" x14ac:dyDescent="0.25">
      <c r="A58" s="117" t="s">
        <v>220</v>
      </c>
      <c r="B58" s="118">
        <v>0.02</v>
      </c>
      <c r="C58" s="116" t="s">
        <v>78</v>
      </c>
      <c r="D58" s="118">
        <f t="shared" si="1"/>
        <v>28818</v>
      </c>
      <c r="E58" s="118">
        <v>576.36</v>
      </c>
    </row>
    <row r="59" spans="1:5" x14ac:dyDescent="0.25">
      <c r="A59" s="117" t="s">
        <v>221</v>
      </c>
      <c r="B59" s="118">
        <v>0.51</v>
      </c>
      <c r="C59" s="116" t="s">
        <v>16</v>
      </c>
      <c r="D59" s="118">
        <f t="shared" si="1"/>
        <v>1893.2745098039215</v>
      </c>
      <c r="E59" s="118">
        <v>965.57</v>
      </c>
    </row>
    <row r="60" spans="1:5" ht="30" x14ac:dyDescent="0.25">
      <c r="A60" s="117" t="s">
        <v>67</v>
      </c>
      <c r="B60" s="118">
        <v>1.91</v>
      </c>
      <c r="C60" s="116" t="s">
        <v>16</v>
      </c>
      <c r="D60" s="118">
        <f t="shared" si="1"/>
        <v>1814.3455497382199</v>
      </c>
      <c r="E60" s="118">
        <v>3465.4</v>
      </c>
    </row>
    <row r="61" spans="1:5" ht="30" x14ac:dyDescent="0.25">
      <c r="A61" s="117" t="s">
        <v>222</v>
      </c>
      <c r="B61" s="118">
        <v>1.91</v>
      </c>
      <c r="C61" s="116" t="s">
        <v>16</v>
      </c>
      <c r="D61" s="118">
        <f t="shared" si="1"/>
        <v>1843.0366492146597</v>
      </c>
      <c r="E61" s="118">
        <v>3520.2</v>
      </c>
    </row>
    <row r="62" spans="1:5" ht="30" x14ac:dyDescent="0.25">
      <c r="A62" s="117" t="s">
        <v>284</v>
      </c>
      <c r="B62" s="118">
        <v>229</v>
      </c>
      <c r="C62" s="116" t="s">
        <v>225</v>
      </c>
      <c r="D62" s="118">
        <f t="shared" si="1"/>
        <v>73.544803493449777</v>
      </c>
      <c r="E62" s="118">
        <v>16841.759999999998</v>
      </c>
    </row>
    <row r="63" spans="1:5" ht="30" x14ac:dyDescent="0.25">
      <c r="A63" s="117" t="s">
        <v>227</v>
      </c>
      <c r="B63" s="118" t="s">
        <v>294</v>
      </c>
      <c r="C63" s="116" t="s">
        <v>16</v>
      </c>
      <c r="D63" s="118">
        <f>E63</f>
        <v>2936.94</v>
      </c>
      <c r="E63" s="118">
        <v>2936.94</v>
      </c>
    </row>
    <row r="64" spans="1:5" x14ac:dyDescent="0.25">
      <c r="A64" s="117" t="s">
        <v>285</v>
      </c>
      <c r="B64" s="118">
        <v>13</v>
      </c>
      <c r="C64" s="116" t="s">
        <v>286</v>
      </c>
      <c r="D64" s="118">
        <f t="shared" si="1"/>
        <v>239.52615384615385</v>
      </c>
      <c r="E64" s="118">
        <v>3113.84</v>
      </c>
    </row>
    <row r="65" spans="1:5" x14ac:dyDescent="0.25">
      <c r="A65" s="117" t="s">
        <v>126</v>
      </c>
      <c r="B65" s="118">
        <v>0.06</v>
      </c>
      <c r="C65" s="116" t="s">
        <v>16</v>
      </c>
      <c r="D65" s="118">
        <f t="shared" si="1"/>
        <v>1995.8333333333335</v>
      </c>
      <c r="E65" s="118">
        <v>119.75</v>
      </c>
    </row>
    <row r="66" spans="1:5" x14ac:dyDescent="0.25">
      <c r="A66" s="117" t="s">
        <v>287</v>
      </c>
      <c r="B66" s="118">
        <v>0.04</v>
      </c>
      <c r="C66" s="116" t="s">
        <v>15</v>
      </c>
      <c r="D66" s="118">
        <f t="shared" si="1"/>
        <v>12001.5</v>
      </c>
      <c r="E66" s="118">
        <v>480.06</v>
      </c>
    </row>
    <row r="67" spans="1:5" ht="30" x14ac:dyDescent="0.25">
      <c r="A67" s="117" t="s">
        <v>91</v>
      </c>
      <c r="B67" s="118">
        <v>0.01</v>
      </c>
      <c r="C67" s="116" t="s">
        <v>17</v>
      </c>
      <c r="D67" s="118">
        <f t="shared" si="1"/>
        <v>48659</v>
      </c>
      <c r="E67" s="118">
        <v>486.59</v>
      </c>
    </row>
    <row r="68" spans="1:5" s="94" customFormat="1" ht="28.5" x14ac:dyDescent="0.2">
      <c r="A68" s="122" t="s">
        <v>39</v>
      </c>
      <c r="B68" s="123"/>
      <c r="C68" s="123"/>
      <c r="D68" s="123"/>
      <c r="E68" s="123"/>
    </row>
    <row r="69" spans="1:5" ht="30" x14ac:dyDescent="0.25">
      <c r="A69" s="117" t="s">
        <v>58</v>
      </c>
      <c r="B69" s="118" t="s">
        <v>247</v>
      </c>
      <c r="C69" s="116" t="s">
        <v>11</v>
      </c>
      <c r="D69" s="118">
        <f>E69</f>
        <v>8208.98</v>
      </c>
      <c r="E69" s="118">
        <v>8208.98</v>
      </c>
    </row>
    <row r="70" spans="1:5" s="94" customFormat="1" x14ac:dyDescent="0.2">
      <c r="A70" s="122" t="s">
        <v>82</v>
      </c>
      <c r="B70" s="123"/>
      <c r="C70" s="123"/>
      <c r="D70" s="118"/>
      <c r="E70" s="123"/>
    </row>
    <row r="71" spans="1:5" x14ac:dyDescent="0.25">
      <c r="A71" s="117" t="s">
        <v>83</v>
      </c>
      <c r="B71" s="118" t="s">
        <v>247</v>
      </c>
      <c r="C71" s="116" t="s">
        <v>11</v>
      </c>
      <c r="D71" s="118">
        <f t="shared" ref="D71:D73" si="2">E71</f>
        <v>21600</v>
      </c>
      <c r="E71" s="118">
        <v>21600</v>
      </c>
    </row>
    <row r="72" spans="1:5" s="94" customFormat="1" ht="28.5" x14ac:dyDescent="0.2">
      <c r="A72" s="122" t="s">
        <v>84</v>
      </c>
      <c r="B72" s="123"/>
      <c r="C72" s="123"/>
      <c r="D72" s="118"/>
      <c r="E72" s="123"/>
    </row>
    <row r="73" spans="1:5" x14ac:dyDescent="0.25">
      <c r="A73" s="117" t="s">
        <v>85</v>
      </c>
      <c r="B73" s="118" t="s">
        <v>22</v>
      </c>
      <c r="C73" s="116" t="s">
        <v>11</v>
      </c>
      <c r="D73" s="118">
        <f t="shared" si="2"/>
        <v>290.20999999999998</v>
      </c>
      <c r="E73" s="118">
        <v>290.20999999999998</v>
      </c>
    </row>
    <row r="74" spans="1:5" s="28" customFormat="1" x14ac:dyDescent="0.25">
      <c r="A74" s="33" t="s">
        <v>10</v>
      </c>
      <c r="B74" s="38"/>
      <c r="C74" s="38"/>
      <c r="D74" s="47"/>
      <c r="E74" s="50"/>
    </row>
    <row r="75" spans="1:5" s="28" customFormat="1" x14ac:dyDescent="0.25">
      <c r="A75" s="129" t="s">
        <v>298</v>
      </c>
      <c r="B75" s="39"/>
      <c r="C75" s="39"/>
      <c r="D75" s="48"/>
      <c r="E75" s="130">
        <v>4320</v>
      </c>
    </row>
    <row r="76" spans="1:5" s="28" customFormat="1" x14ac:dyDescent="0.25">
      <c r="A76" s="34" t="s">
        <v>72</v>
      </c>
      <c r="B76" s="39" t="s">
        <v>21</v>
      </c>
      <c r="C76" s="39" t="s">
        <v>11</v>
      </c>
      <c r="D76" s="48">
        <f>E76</f>
        <v>35127.265000000021</v>
      </c>
      <c r="E76" s="51">
        <f>SUM(E16:E75)*10%</f>
        <v>35127.265000000021</v>
      </c>
    </row>
    <row r="77" spans="1:5" s="94" customFormat="1" ht="14.25" x14ac:dyDescent="0.2">
      <c r="A77" s="124" t="s">
        <v>25</v>
      </c>
      <c r="B77" s="125"/>
      <c r="C77" s="126"/>
      <c r="D77" s="127"/>
      <c r="E77" s="125">
        <f>SUM(E16:E76)</f>
        <v>386399.91500000021</v>
      </c>
    </row>
    <row r="80" spans="1:5" ht="39.75" customHeight="1" x14ac:dyDescent="0.25">
      <c r="A80" s="202" t="s">
        <v>299</v>
      </c>
      <c r="B80" s="202"/>
      <c r="C80" s="202"/>
      <c r="D80" s="202"/>
      <c r="E80" s="202"/>
    </row>
    <row r="81" spans="1:5" ht="27.75" customHeight="1" x14ac:dyDescent="0.25">
      <c r="A81" s="202" t="s">
        <v>288</v>
      </c>
      <c r="B81" s="202"/>
      <c r="C81" s="202"/>
      <c r="D81" s="202"/>
      <c r="E81" s="202"/>
    </row>
    <row r="82" spans="1:5" ht="24" customHeight="1" x14ac:dyDescent="0.25">
      <c r="A82" s="202" t="s">
        <v>289</v>
      </c>
      <c r="B82" s="202"/>
      <c r="C82" s="202"/>
      <c r="D82" s="202"/>
      <c r="E82" s="202"/>
    </row>
    <row r="83" spans="1:5" ht="30.75" customHeight="1" x14ac:dyDescent="0.25">
      <c r="A83" s="202" t="s">
        <v>290</v>
      </c>
      <c r="B83" s="202"/>
      <c r="C83" s="202"/>
      <c r="D83" s="202"/>
      <c r="E83" s="202"/>
    </row>
    <row r="85" spans="1:5" ht="24.75" customHeight="1" x14ac:dyDescent="0.25"/>
    <row r="86" spans="1:5" ht="18.75" customHeight="1" x14ac:dyDescent="0.25">
      <c r="A86" s="113" t="s">
        <v>300</v>
      </c>
    </row>
    <row r="87" spans="1:5" ht="15.75" customHeight="1" x14ac:dyDescent="0.25">
      <c r="A87" s="114" t="s">
        <v>295</v>
      </c>
    </row>
    <row r="88" spans="1:5" ht="10.5" customHeight="1" x14ac:dyDescent="0.25">
      <c r="B88" s="112"/>
      <c r="D88" s="112" t="s">
        <v>27</v>
      </c>
    </row>
    <row r="90" spans="1:5" x14ac:dyDescent="0.25">
      <c r="A90" s="113" t="s">
        <v>291</v>
      </c>
    </row>
    <row r="91" spans="1:5" ht="10.5" customHeight="1" x14ac:dyDescent="0.25">
      <c r="B91" s="112"/>
      <c r="D91" s="112" t="s">
        <v>27</v>
      </c>
    </row>
    <row r="92" spans="1:5" ht="11.25" customHeight="1" x14ac:dyDescent="0.25"/>
  </sheetData>
  <mergeCells count="10">
    <mergeCell ref="A82:E82"/>
    <mergeCell ref="A83:E83"/>
    <mergeCell ref="A80:E80"/>
    <mergeCell ref="A81:E81"/>
    <mergeCell ref="A8:E8"/>
    <mergeCell ref="A9:E9"/>
    <mergeCell ref="A10:E10"/>
    <mergeCell ref="A11:E11"/>
    <mergeCell ref="A12:E12"/>
    <mergeCell ref="A13:E13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workbookViewId="0">
      <selection sqref="A1:XFD1048576"/>
    </sheetView>
  </sheetViews>
  <sheetFormatPr defaultColWidth="9.140625" defaultRowHeight="15" x14ac:dyDescent="0.25"/>
  <cols>
    <col min="1" max="1" width="12.5703125" style="82" customWidth="1"/>
    <col min="2" max="2" width="14.5703125" style="82" customWidth="1"/>
    <col min="3" max="3" width="19.5703125" style="82" customWidth="1"/>
    <col min="4" max="4" width="14.42578125" style="82" customWidth="1"/>
    <col min="5" max="5" width="18.28515625" style="82" customWidth="1"/>
    <col min="6" max="6" width="16.28515625" style="82" customWidth="1"/>
    <col min="7" max="7" width="9.140625" style="82"/>
    <col min="8" max="8" width="14.5703125" style="82" bestFit="1" customWidth="1"/>
    <col min="9" max="16384" width="9.140625" style="82"/>
  </cols>
  <sheetData>
    <row r="1" spans="1:19" s="54" customFormat="1" ht="35.25" customHeight="1" x14ac:dyDescent="0.3">
      <c r="A1" s="193" t="s">
        <v>301</v>
      </c>
      <c r="B1" s="193"/>
      <c r="C1" s="193"/>
      <c r="D1" s="193"/>
      <c r="E1" s="193"/>
      <c r="F1" s="193"/>
    </row>
    <row r="2" spans="1:19" s="54" customFormat="1" x14ac:dyDescent="0.25">
      <c r="A2" s="55"/>
      <c r="B2" s="55"/>
      <c r="C2" s="55"/>
      <c r="D2" s="55"/>
      <c r="E2" s="55"/>
      <c r="F2" s="55"/>
    </row>
    <row r="3" spans="1:19" s="54" customFormat="1" ht="19.5" customHeight="1" x14ac:dyDescent="0.25">
      <c r="A3" s="56" t="s">
        <v>302</v>
      </c>
      <c r="B3" s="56"/>
      <c r="C3" s="56"/>
      <c r="D3" s="56"/>
      <c r="E3" s="56"/>
      <c r="F3" s="57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</row>
    <row r="4" spans="1:19" s="54" customFormat="1" ht="19.5" customHeight="1" x14ac:dyDescent="0.25">
      <c r="A4" s="56"/>
      <c r="B4" s="56"/>
      <c r="C4" s="56"/>
      <c r="D4" s="56"/>
      <c r="E4" s="56"/>
      <c r="F4" s="57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</row>
    <row r="5" spans="1:19" s="54" customFormat="1" ht="36.75" customHeight="1" x14ac:dyDescent="0.25">
      <c r="A5" s="194" t="s">
        <v>168</v>
      </c>
      <c r="B5" s="194"/>
      <c r="C5" s="194"/>
      <c r="D5" s="194"/>
      <c r="E5" s="194"/>
      <c r="F5" s="194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</row>
    <row r="6" spans="1:19" s="68" customFormat="1" ht="27.75" customHeight="1" x14ac:dyDescent="0.25">
      <c r="A6" s="99" t="s">
        <v>169</v>
      </c>
      <c r="B6" s="99">
        <v>4</v>
      </c>
      <c r="C6" s="99" t="s">
        <v>170</v>
      </c>
      <c r="D6" s="128">
        <v>2884.4</v>
      </c>
      <c r="E6" s="99" t="s">
        <v>171</v>
      </c>
      <c r="F6" s="101">
        <v>1335.4</v>
      </c>
      <c r="G6" s="59"/>
      <c r="H6" s="61"/>
      <c r="I6" s="62"/>
      <c r="J6" s="63"/>
      <c r="K6" s="131"/>
      <c r="L6" s="65"/>
      <c r="M6" s="65"/>
      <c r="N6" s="65"/>
      <c r="O6" s="65"/>
      <c r="P6" s="66"/>
      <c r="Q6" s="195"/>
      <c r="R6" s="196"/>
      <c r="S6" s="67"/>
    </row>
    <row r="7" spans="1:19" s="70" customFormat="1" ht="32.25" customHeight="1" x14ac:dyDescent="0.25">
      <c r="A7" s="99" t="s">
        <v>172</v>
      </c>
      <c r="B7" s="99">
        <v>3</v>
      </c>
      <c r="C7" s="99" t="s">
        <v>173</v>
      </c>
      <c r="D7" s="128">
        <v>72.900000000000006</v>
      </c>
      <c r="E7" s="99" t="s">
        <v>174</v>
      </c>
      <c r="F7" s="101">
        <v>890.3</v>
      </c>
      <c r="G7" s="59"/>
      <c r="H7" s="61"/>
      <c r="I7" s="62"/>
      <c r="J7" s="63"/>
      <c r="K7" s="131"/>
      <c r="L7" s="65"/>
      <c r="M7" s="65"/>
      <c r="N7" s="65"/>
      <c r="O7" s="65"/>
      <c r="P7" s="66"/>
      <c r="Q7" s="195"/>
      <c r="R7" s="197"/>
      <c r="S7" s="69"/>
    </row>
    <row r="8" spans="1:19" s="70" customFormat="1" ht="44.25" customHeight="1" x14ac:dyDescent="0.25">
      <c r="A8" s="99" t="s">
        <v>175</v>
      </c>
      <c r="B8" s="99">
        <v>43</v>
      </c>
      <c r="C8" s="99" t="s">
        <v>176</v>
      </c>
      <c r="D8" s="101">
        <v>291.10000000000002</v>
      </c>
      <c r="E8" s="99" t="s">
        <v>177</v>
      </c>
      <c r="F8" s="101">
        <v>728.7</v>
      </c>
      <c r="G8" s="59"/>
      <c r="H8" s="61"/>
      <c r="I8" s="62"/>
      <c r="J8" s="63"/>
      <c r="K8" s="131"/>
      <c r="L8" s="65"/>
      <c r="M8" s="65"/>
      <c r="N8" s="65"/>
      <c r="O8" s="65"/>
      <c r="P8" s="66"/>
      <c r="Q8" s="195"/>
      <c r="R8" s="196"/>
      <c r="S8" s="69"/>
    </row>
    <row r="9" spans="1:19" s="70" customFormat="1" ht="33.75" customHeight="1" x14ac:dyDescent="0.25">
      <c r="A9" s="60"/>
      <c r="B9" s="63"/>
      <c r="C9" s="60"/>
      <c r="D9" s="71"/>
      <c r="E9" s="63"/>
      <c r="F9" s="72"/>
      <c r="G9" s="59"/>
      <c r="H9" s="61"/>
      <c r="I9" s="62"/>
      <c r="J9" s="63"/>
      <c r="K9" s="131"/>
      <c r="L9" s="65"/>
      <c r="M9" s="65"/>
      <c r="N9" s="65"/>
      <c r="O9" s="65"/>
      <c r="P9" s="59"/>
      <c r="Q9" s="131"/>
      <c r="R9" s="132"/>
      <c r="S9" s="59"/>
    </row>
    <row r="10" spans="1:19" s="76" customFormat="1" ht="15" customHeight="1" thickBot="1" x14ac:dyDescent="0.3">
      <c r="A10" s="74"/>
      <c r="B10" s="74"/>
      <c r="C10" s="74"/>
      <c r="D10" s="74"/>
      <c r="E10" s="74"/>
      <c r="F10" s="133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</row>
    <row r="11" spans="1:19" s="76" customFormat="1" ht="30" customHeight="1" x14ac:dyDescent="0.25">
      <c r="A11" s="190" t="s">
        <v>178</v>
      </c>
      <c r="B11" s="191"/>
      <c r="C11" s="191"/>
      <c r="D11" s="191"/>
      <c r="E11" s="192"/>
      <c r="F11" s="77" t="s">
        <v>179</v>
      </c>
      <c r="G11" s="78"/>
      <c r="H11" s="78"/>
      <c r="I11" s="78"/>
      <c r="J11" s="78"/>
      <c r="K11" s="78"/>
      <c r="L11" s="78"/>
      <c r="M11" s="78"/>
      <c r="N11" s="78"/>
      <c r="O11" s="78"/>
      <c r="P11" s="78"/>
      <c r="Q11" s="78"/>
      <c r="R11" s="78"/>
      <c r="S11" s="78"/>
    </row>
    <row r="12" spans="1:19" s="104" customFormat="1" ht="30" customHeight="1" x14ac:dyDescent="0.25">
      <c r="A12" s="183" t="s">
        <v>180</v>
      </c>
      <c r="B12" s="184"/>
      <c r="C12" s="184"/>
      <c r="D12" s="184"/>
      <c r="E12" s="185"/>
      <c r="F12" s="102">
        <v>-58219.238000000245</v>
      </c>
      <c r="G12" s="103"/>
    </row>
    <row r="13" spans="1:19" s="104" customFormat="1" ht="30" customHeight="1" x14ac:dyDescent="0.25">
      <c r="A13" s="183" t="s">
        <v>181</v>
      </c>
      <c r="B13" s="184"/>
      <c r="C13" s="184"/>
      <c r="D13" s="184"/>
      <c r="E13" s="185"/>
      <c r="F13" s="102">
        <v>242352.16000000009</v>
      </c>
    </row>
    <row r="14" spans="1:19" s="104" customFormat="1" ht="30" customHeight="1" x14ac:dyDescent="0.25">
      <c r="A14" s="183" t="s">
        <v>182</v>
      </c>
      <c r="B14" s="184"/>
      <c r="C14" s="184"/>
      <c r="D14" s="184"/>
      <c r="E14" s="185"/>
      <c r="F14" s="105">
        <f>SUM(F15:F17)</f>
        <v>500155.95</v>
      </c>
    </row>
    <row r="15" spans="1:19" s="76" customFormat="1" ht="28.5" customHeight="1" x14ac:dyDescent="0.25">
      <c r="A15" s="187" t="s">
        <v>183</v>
      </c>
      <c r="B15" s="188"/>
      <c r="C15" s="188"/>
      <c r="D15" s="188"/>
      <c r="E15" s="189"/>
      <c r="F15" s="84">
        <f>496556.82-13182.66+1532.73</f>
        <v>484906.89</v>
      </c>
    </row>
    <row r="16" spans="1:19" s="76" customFormat="1" ht="24.75" customHeight="1" x14ac:dyDescent="0.25">
      <c r="A16" s="187" t="s">
        <v>184</v>
      </c>
      <c r="B16" s="188"/>
      <c r="C16" s="188"/>
      <c r="D16" s="188"/>
      <c r="E16" s="189"/>
      <c r="F16" s="84">
        <v>12549.06</v>
      </c>
    </row>
    <row r="17" spans="1:19" s="76" customFormat="1" ht="30" customHeight="1" x14ac:dyDescent="0.25">
      <c r="A17" s="187" t="s">
        <v>185</v>
      </c>
      <c r="B17" s="188"/>
      <c r="C17" s="188"/>
      <c r="D17" s="188"/>
      <c r="E17" s="189"/>
      <c r="F17" s="84">
        <v>2700</v>
      </c>
    </row>
    <row r="18" spans="1:19" s="104" customFormat="1" ht="30" customHeight="1" x14ac:dyDescent="0.25">
      <c r="A18" s="183" t="s">
        <v>186</v>
      </c>
      <c r="B18" s="184"/>
      <c r="C18" s="184"/>
      <c r="D18" s="184"/>
      <c r="E18" s="185"/>
      <c r="F18" s="105">
        <f>SUM(F19:F21)</f>
        <v>493094.76</v>
      </c>
    </row>
    <row r="19" spans="1:19" s="76" customFormat="1" ht="30" customHeight="1" x14ac:dyDescent="0.25">
      <c r="A19" s="187" t="s">
        <v>183</v>
      </c>
      <c r="B19" s="188"/>
      <c r="C19" s="188"/>
      <c r="D19" s="188"/>
      <c r="E19" s="189"/>
      <c r="F19" s="84">
        <f>478862.51+1532.73</f>
        <v>480395.24</v>
      </c>
    </row>
    <row r="20" spans="1:19" s="76" customFormat="1" ht="30" customHeight="1" x14ac:dyDescent="0.25">
      <c r="A20" s="187" t="s">
        <v>184</v>
      </c>
      <c r="B20" s="188"/>
      <c r="C20" s="188"/>
      <c r="D20" s="188"/>
      <c r="E20" s="189"/>
      <c r="F20" s="84">
        <v>10449.52</v>
      </c>
    </row>
    <row r="21" spans="1:19" s="79" customFormat="1" ht="30" customHeight="1" x14ac:dyDescent="0.2">
      <c r="A21" s="187" t="s">
        <v>185</v>
      </c>
      <c r="B21" s="188"/>
      <c r="C21" s="188"/>
      <c r="D21" s="188"/>
      <c r="E21" s="189"/>
      <c r="F21" s="84">
        <v>2250</v>
      </c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</row>
    <row r="22" spans="1:19" s="106" customFormat="1" ht="30" customHeight="1" x14ac:dyDescent="0.25">
      <c r="A22" s="183" t="s">
        <v>187</v>
      </c>
      <c r="B22" s="184"/>
      <c r="C22" s="184"/>
      <c r="D22" s="184"/>
      <c r="E22" s="185"/>
      <c r="F22" s="105">
        <f>F12+F18</f>
        <v>434875.52199999976</v>
      </c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</row>
    <row r="23" spans="1:19" s="106" customFormat="1" ht="30" customHeight="1" x14ac:dyDescent="0.25">
      <c r="A23" s="183" t="s">
        <v>188</v>
      </c>
      <c r="B23" s="184"/>
      <c r="C23" s="184"/>
      <c r="D23" s="184"/>
      <c r="E23" s="185"/>
      <c r="F23" s="105">
        <f>Лист1!E83</f>
        <v>482159.19400000013</v>
      </c>
      <c r="G23" s="104"/>
      <c r="H23" s="104"/>
      <c r="I23" s="104"/>
      <c r="J23" s="104"/>
      <c r="K23" s="104"/>
      <c r="L23" s="104"/>
      <c r="M23" s="104"/>
      <c r="N23" s="104"/>
      <c r="O23" s="104"/>
      <c r="P23" s="104"/>
      <c r="Q23" s="104"/>
      <c r="R23" s="104"/>
      <c r="S23" s="104"/>
    </row>
    <row r="24" spans="1:19" s="106" customFormat="1" ht="30" customHeight="1" x14ac:dyDescent="0.25">
      <c r="A24" s="183" t="s">
        <v>303</v>
      </c>
      <c r="B24" s="184"/>
      <c r="C24" s="184"/>
      <c r="D24" s="184"/>
      <c r="E24" s="185"/>
      <c r="F24" s="105">
        <f>F22-F23</f>
        <v>-47283.67200000037</v>
      </c>
      <c r="G24" s="104"/>
      <c r="H24" s="104"/>
      <c r="I24" s="104"/>
      <c r="J24" s="104"/>
      <c r="K24" s="104"/>
      <c r="L24" s="104"/>
      <c r="M24" s="104"/>
      <c r="N24" s="104"/>
      <c r="O24" s="104"/>
      <c r="P24" s="104"/>
      <c r="Q24" s="104"/>
      <c r="R24" s="104"/>
      <c r="S24" s="104"/>
    </row>
    <row r="25" spans="1:19" s="106" customFormat="1" ht="30" customHeight="1" x14ac:dyDescent="0.25">
      <c r="A25" s="183" t="s">
        <v>190</v>
      </c>
      <c r="B25" s="184"/>
      <c r="C25" s="184"/>
      <c r="D25" s="184"/>
      <c r="E25" s="185"/>
      <c r="F25" s="107">
        <f>F13+F14-F18</f>
        <v>249413.35000000009</v>
      </c>
      <c r="G25" s="104"/>
      <c r="H25" s="104">
        <f>245643.82+3769.53</f>
        <v>249413.35</v>
      </c>
      <c r="I25" s="104"/>
      <c r="J25" s="104"/>
      <c r="K25" s="104"/>
      <c r="L25" s="104"/>
      <c r="M25" s="104"/>
      <c r="N25" s="104"/>
      <c r="O25" s="104"/>
      <c r="P25" s="104"/>
      <c r="Q25" s="104"/>
      <c r="R25" s="104"/>
      <c r="S25" s="104"/>
    </row>
    <row r="26" spans="1:19" s="79" customFormat="1" ht="11.45" customHeight="1" x14ac:dyDescent="0.25">
      <c r="A26" s="80"/>
      <c r="B26" s="80"/>
      <c r="C26" s="80"/>
      <c r="D26" s="80"/>
      <c r="E26" s="80"/>
      <c r="F26" s="80"/>
    </row>
    <row r="27" spans="1:19" s="81" customFormat="1" ht="64.5" customHeight="1" x14ac:dyDescent="0.2">
      <c r="A27" s="182" t="s">
        <v>191</v>
      </c>
      <c r="B27" s="182"/>
      <c r="C27" s="182"/>
      <c r="D27" s="182"/>
    </row>
    <row r="28" spans="1:19" s="54" customFormat="1" ht="21.75" customHeight="1" x14ac:dyDescent="0.25">
      <c r="A28" s="186" t="s">
        <v>192</v>
      </c>
      <c r="B28" s="186"/>
      <c r="C28" s="186"/>
      <c r="D28" s="186"/>
    </row>
    <row r="29" spans="1:19" s="54" customFormat="1" ht="22.5" customHeight="1" x14ac:dyDescent="0.25">
      <c r="A29" s="182" t="s">
        <v>45</v>
      </c>
      <c r="B29" s="182"/>
      <c r="C29" s="182"/>
      <c r="D29" s="182"/>
    </row>
    <row r="30" spans="1:19" s="54" customFormat="1" ht="22.5" customHeight="1" x14ac:dyDescent="0.25">
      <c r="A30" s="182" t="s">
        <v>46</v>
      </c>
      <c r="B30" s="182"/>
      <c r="C30" s="182"/>
      <c r="D30" s="55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98"/>
  <sheetViews>
    <sheetView view="pageBreakPreview" topLeftCell="A6" zoomScaleNormal="100" zoomScaleSheetLayoutView="100" workbookViewId="0">
      <selection activeCell="A21" sqref="A21:E21"/>
    </sheetView>
  </sheetViews>
  <sheetFormatPr defaultRowHeight="15" x14ac:dyDescent="0.25"/>
  <cols>
    <col min="1" max="1" width="55.140625" style="134" customWidth="1"/>
    <col min="2" max="2" width="13.85546875" style="134" customWidth="1"/>
    <col min="3" max="3" width="12.7109375" style="134" customWidth="1"/>
    <col min="4" max="4" width="15" style="134" customWidth="1"/>
    <col min="5" max="5" width="14.7109375" style="134" customWidth="1"/>
    <col min="6" max="255" width="8.140625" style="134" customWidth="1"/>
    <col min="256" max="256" width="8.7109375" style="10" customWidth="1"/>
    <col min="257" max="257" width="31.5703125" style="10" customWidth="1"/>
    <col min="258" max="258" width="13.85546875" style="10" customWidth="1"/>
    <col min="259" max="259" width="19.140625" style="10" customWidth="1"/>
    <col min="260" max="260" width="17.5703125" style="10" customWidth="1"/>
    <col min="261" max="261" width="14.7109375" style="10" customWidth="1"/>
    <col min="262" max="511" width="8.140625" style="10" customWidth="1"/>
    <col min="512" max="512" width="8.7109375" style="10" customWidth="1"/>
    <col min="513" max="513" width="31.5703125" style="10" customWidth="1"/>
    <col min="514" max="514" width="13.85546875" style="10" customWidth="1"/>
    <col min="515" max="515" width="19.140625" style="10" customWidth="1"/>
    <col min="516" max="516" width="17.5703125" style="10" customWidth="1"/>
    <col min="517" max="517" width="14.7109375" style="10" customWidth="1"/>
    <col min="518" max="767" width="8.140625" style="10" customWidth="1"/>
    <col min="768" max="768" width="8.7109375" style="10" customWidth="1"/>
    <col min="769" max="769" width="31.5703125" style="10" customWidth="1"/>
    <col min="770" max="770" width="13.85546875" style="10" customWidth="1"/>
    <col min="771" max="771" width="19.140625" style="10" customWidth="1"/>
    <col min="772" max="772" width="17.5703125" style="10" customWidth="1"/>
    <col min="773" max="773" width="14.7109375" style="10" customWidth="1"/>
    <col min="774" max="1023" width="8.140625" style="10" customWidth="1"/>
    <col min="1024" max="1024" width="8.7109375" style="10" customWidth="1"/>
    <col min="1025" max="1025" width="31.5703125" style="10" customWidth="1"/>
    <col min="1026" max="1026" width="13.85546875" style="10" customWidth="1"/>
    <col min="1027" max="1027" width="19.140625" style="10" customWidth="1"/>
    <col min="1028" max="1028" width="17.5703125" style="10" customWidth="1"/>
    <col min="1029" max="1029" width="14.7109375" style="10" customWidth="1"/>
    <col min="1030" max="1279" width="8.140625" style="10" customWidth="1"/>
    <col min="1280" max="1280" width="8.7109375" style="10" customWidth="1"/>
    <col min="1281" max="1281" width="31.5703125" style="10" customWidth="1"/>
    <col min="1282" max="1282" width="13.85546875" style="10" customWidth="1"/>
    <col min="1283" max="1283" width="19.140625" style="10" customWidth="1"/>
    <col min="1284" max="1284" width="17.5703125" style="10" customWidth="1"/>
    <col min="1285" max="1285" width="14.7109375" style="10" customWidth="1"/>
    <col min="1286" max="1535" width="8.140625" style="10" customWidth="1"/>
    <col min="1536" max="1536" width="8.7109375" style="10" customWidth="1"/>
    <col min="1537" max="1537" width="31.5703125" style="10" customWidth="1"/>
    <col min="1538" max="1538" width="13.85546875" style="10" customWidth="1"/>
    <col min="1539" max="1539" width="19.140625" style="10" customWidth="1"/>
    <col min="1540" max="1540" width="17.5703125" style="10" customWidth="1"/>
    <col min="1541" max="1541" width="14.7109375" style="10" customWidth="1"/>
    <col min="1542" max="1791" width="8.140625" style="10" customWidth="1"/>
    <col min="1792" max="1792" width="8.7109375" style="10" customWidth="1"/>
    <col min="1793" max="1793" width="31.5703125" style="10" customWidth="1"/>
    <col min="1794" max="1794" width="13.85546875" style="10" customWidth="1"/>
    <col min="1795" max="1795" width="19.140625" style="10" customWidth="1"/>
    <col min="1796" max="1796" width="17.5703125" style="10" customWidth="1"/>
    <col min="1797" max="1797" width="14.7109375" style="10" customWidth="1"/>
    <col min="1798" max="2047" width="8.140625" style="10" customWidth="1"/>
    <col min="2048" max="2048" width="8.7109375" style="10" customWidth="1"/>
    <col min="2049" max="2049" width="31.5703125" style="10" customWidth="1"/>
    <col min="2050" max="2050" width="13.85546875" style="10" customWidth="1"/>
    <col min="2051" max="2051" width="19.140625" style="10" customWidth="1"/>
    <col min="2052" max="2052" width="17.5703125" style="10" customWidth="1"/>
    <col min="2053" max="2053" width="14.7109375" style="10" customWidth="1"/>
    <col min="2054" max="2303" width="8.140625" style="10" customWidth="1"/>
    <col min="2304" max="2304" width="8.7109375" style="10" customWidth="1"/>
    <col min="2305" max="2305" width="31.5703125" style="10" customWidth="1"/>
    <col min="2306" max="2306" width="13.85546875" style="10" customWidth="1"/>
    <col min="2307" max="2307" width="19.140625" style="10" customWidth="1"/>
    <col min="2308" max="2308" width="17.5703125" style="10" customWidth="1"/>
    <col min="2309" max="2309" width="14.7109375" style="10" customWidth="1"/>
    <col min="2310" max="2559" width="8.140625" style="10" customWidth="1"/>
    <col min="2560" max="2560" width="8.7109375" style="10" customWidth="1"/>
    <col min="2561" max="2561" width="31.5703125" style="10" customWidth="1"/>
    <col min="2562" max="2562" width="13.85546875" style="10" customWidth="1"/>
    <col min="2563" max="2563" width="19.140625" style="10" customWidth="1"/>
    <col min="2564" max="2564" width="17.5703125" style="10" customWidth="1"/>
    <col min="2565" max="2565" width="14.7109375" style="10" customWidth="1"/>
    <col min="2566" max="2815" width="8.140625" style="10" customWidth="1"/>
    <col min="2816" max="2816" width="8.7109375" style="10" customWidth="1"/>
    <col min="2817" max="2817" width="31.5703125" style="10" customWidth="1"/>
    <col min="2818" max="2818" width="13.85546875" style="10" customWidth="1"/>
    <col min="2819" max="2819" width="19.140625" style="10" customWidth="1"/>
    <col min="2820" max="2820" width="17.5703125" style="10" customWidth="1"/>
    <col min="2821" max="2821" width="14.7109375" style="10" customWidth="1"/>
    <col min="2822" max="3071" width="8.140625" style="10" customWidth="1"/>
    <col min="3072" max="3072" width="8.7109375" style="10" customWidth="1"/>
    <col min="3073" max="3073" width="31.5703125" style="10" customWidth="1"/>
    <col min="3074" max="3074" width="13.85546875" style="10" customWidth="1"/>
    <col min="3075" max="3075" width="19.140625" style="10" customWidth="1"/>
    <col min="3076" max="3076" width="17.5703125" style="10" customWidth="1"/>
    <col min="3077" max="3077" width="14.7109375" style="10" customWidth="1"/>
    <col min="3078" max="3327" width="8.140625" style="10" customWidth="1"/>
    <col min="3328" max="3328" width="8.7109375" style="10" customWidth="1"/>
    <col min="3329" max="3329" width="31.5703125" style="10" customWidth="1"/>
    <col min="3330" max="3330" width="13.85546875" style="10" customWidth="1"/>
    <col min="3331" max="3331" width="19.140625" style="10" customWidth="1"/>
    <col min="3332" max="3332" width="17.5703125" style="10" customWidth="1"/>
    <col min="3333" max="3333" width="14.7109375" style="10" customWidth="1"/>
    <col min="3334" max="3583" width="8.140625" style="10" customWidth="1"/>
    <col min="3584" max="3584" width="8.7109375" style="10" customWidth="1"/>
    <col min="3585" max="3585" width="31.5703125" style="10" customWidth="1"/>
    <col min="3586" max="3586" width="13.85546875" style="10" customWidth="1"/>
    <col min="3587" max="3587" width="19.140625" style="10" customWidth="1"/>
    <col min="3588" max="3588" width="17.5703125" style="10" customWidth="1"/>
    <col min="3589" max="3589" width="14.7109375" style="10" customWidth="1"/>
    <col min="3590" max="3839" width="8.140625" style="10" customWidth="1"/>
    <col min="3840" max="3840" width="8.7109375" style="10" customWidth="1"/>
    <col min="3841" max="3841" width="31.5703125" style="10" customWidth="1"/>
    <col min="3842" max="3842" width="13.85546875" style="10" customWidth="1"/>
    <col min="3843" max="3843" width="19.140625" style="10" customWidth="1"/>
    <col min="3844" max="3844" width="17.5703125" style="10" customWidth="1"/>
    <col min="3845" max="3845" width="14.7109375" style="10" customWidth="1"/>
    <col min="3846" max="4095" width="8.140625" style="10" customWidth="1"/>
    <col min="4096" max="4096" width="8.7109375" style="10" customWidth="1"/>
    <col min="4097" max="4097" width="31.5703125" style="10" customWidth="1"/>
    <col min="4098" max="4098" width="13.85546875" style="10" customWidth="1"/>
    <col min="4099" max="4099" width="19.140625" style="10" customWidth="1"/>
    <col min="4100" max="4100" width="17.5703125" style="10" customWidth="1"/>
    <col min="4101" max="4101" width="14.7109375" style="10" customWidth="1"/>
    <col min="4102" max="4351" width="8.140625" style="10" customWidth="1"/>
    <col min="4352" max="4352" width="8.7109375" style="10" customWidth="1"/>
    <col min="4353" max="4353" width="31.5703125" style="10" customWidth="1"/>
    <col min="4354" max="4354" width="13.85546875" style="10" customWidth="1"/>
    <col min="4355" max="4355" width="19.140625" style="10" customWidth="1"/>
    <col min="4356" max="4356" width="17.5703125" style="10" customWidth="1"/>
    <col min="4357" max="4357" width="14.7109375" style="10" customWidth="1"/>
    <col min="4358" max="4607" width="8.140625" style="10" customWidth="1"/>
    <col min="4608" max="4608" width="8.7109375" style="10" customWidth="1"/>
    <col min="4609" max="4609" width="31.5703125" style="10" customWidth="1"/>
    <col min="4610" max="4610" width="13.85546875" style="10" customWidth="1"/>
    <col min="4611" max="4611" width="19.140625" style="10" customWidth="1"/>
    <col min="4612" max="4612" width="17.5703125" style="10" customWidth="1"/>
    <col min="4613" max="4613" width="14.7109375" style="10" customWidth="1"/>
    <col min="4614" max="4863" width="8.140625" style="10" customWidth="1"/>
    <col min="4864" max="4864" width="8.7109375" style="10" customWidth="1"/>
    <col min="4865" max="4865" width="31.5703125" style="10" customWidth="1"/>
    <col min="4866" max="4866" width="13.85546875" style="10" customWidth="1"/>
    <col min="4867" max="4867" width="19.140625" style="10" customWidth="1"/>
    <col min="4868" max="4868" width="17.5703125" style="10" customWidth="1"/>
    <col min="4869" max="4869" width="14.7109375" style="10" customWidth="1"/>
    <col min="4870" max="5119" width="8.140625" style="10" customWidth="1"/>
    <col min="5120" max="5120" width="8.7109375" style="10" customWidth="1"/>
    <col min="5121" max="5121" width="31.5703125" style="10" customWidth="1"/>
    <col min="5122" max="5122" width="13.85546875" style="10" customWidth="1"/>
    <col min="5123" max="5123" width="19.140625" style="10" customWidth="1"/>
    <col min="5124" max="5124" width="17.5703125" style="10" customWidth="1"/>
    <col min="5125" max="5125" width="14.7109375" style="10" customWidth="1"/>
    <col min="5126" max="5375" width="8.140625" style="10" customWidth="1"/>
    <col min="5376" max="5376" width="8.7109375" style="10" customWidth="1"/>
    <col min="5377" max="5377" width="31.5703125" style="10" customWidth="1"/>
    <col min="5378" max="5378" width="13.85546875" style="10" customWidth="1"/>
    <col min="5379" max="5379" width="19.140625" style="10" customWidth="1"/>
    <col min="5380" max="5380" width="17.5703125" style="10" customWidth="1"/>
    <col min="5381" max="5381" width="14.7109375" style="10" customWidth="1"/>
    <col min="5382" max="5631" width="8.140625" style="10" customWidth="1"/>
    <col min="5632" max="5632" width="8.7109375" style="10" customWidth="1"/>
    <col min="5633" max="5633" width="31.5703125" style="10" customWidth="1"/>
    <col min="5634" max="5634" width="13.85546875" style="10" customWidth="1"/>
    <col min="5635" max="5635" width="19.140625" style="10" customWidth="1"/>
    <col min="5636" max="5636" width="17.5703125" style="10" customWidth="1"/>
    <col min="5637" max="5637" width="14.7109375" style="10" customWidth="1"/>
    <col min="5638" max="5887" width="8.140625" style="10" customWidth="1"/>
    <col min="5888" max="5888" width="8.7109375" style="10" customWidth="1"/>
    <col min="5889" max="5889" width="31.5703125" style="10" customWidth="1"/>
    <col min="5890" max="5890" width="13.85546875" style="10" customWidth="1"/>
    <col min="5891" max="5891" width="19.140625" style="10" customWidth="1"/>
    <col min="5892" max="5892" width="17.5703125" style="10" customWidth="1"/>
    <col min="5893" max="5893" width="14.7109375" style="10" customWidth="1"/>
    <col min="5894" max="6143" width="8.140625" style="10" customWidth="1"/>
    <col min="6144" max="6144" width="8.7109375" style="10" customWidth="1"/>
    <col min="6145" max="6145" width="31.5703125" style="10" customWidth="1"/>
    <col min="6146" max="6146" width="13.85546875" style="10" customWidth="1"/>
    <col min="6147" max="6147" width="19.140625" style="10" customWidth="1"/>
    <col min="6148" max="6148" width="17.5703125" style="10" customWidth="1"/>
    <col min="6149" max="6149" width="14.7109375" style="10" customWidth="1"/>
    <col min="6150" max="6399" width="8.140625" style="10" customWidth="1"/>
    <col min="6400" max="6400" width="8.7109375" style="10" customWidth="1"/>
    <col min="6401" max="6401" width="31.5703125" style="10" customWidth="1"/>
    <col min="6402" max="6402" width="13.85546875" style="10" customWidth="1"/>
    <col min="6403" max="6403" width="19.140625" style="10" customWidth="1"/>
    <col min="6404" max="6404" width="17.5703125" style="10" customWidth="1"/>
    <col min="6405" max="6405" width="14.7109375" style="10" customWidth="1"/>
    <col min="6406" max="6655" width="8.140625" style="10" customWidth="1"/>
    <col min="6656" max="6656" width="8.7109375" style="10" customWidth="1"/>
    <col min="6657" max="6657" width="31.5703125" style="10" customWidth="1"/>
    <col min="6658" max="6658" width="13.85546875" style="10" customWidth="1"/>
    <col min="6659" max="6659" width="19.140625" style="10" customWidth="1"/>
    <col min="6660" max="6660" width="17.5703125" style="10" customWidth="1"/>
    <col min="6661" max="6661" width="14.7109375" style="10" customWidth="1"/>
    <col min="6662" max="6911" width="8.140625" style="10" customWidth="1"/>
    <col min="6912" max="6912" width="8.7109375" style="10" customWidth="1"/>
    <col min="6913" max="6913" width="31.5703125" style="10" customWidth="1"/>
    <col min="6914" max="6914" width="13.85546875" style="10" customWidth="1"/>
    <col min="6915" max="6915" width="19.140625" style="10" customWidth="1"/>
    <col min="6916" max="6916" width="17.5703125" style="10" customWidth="1"/>
    <col min="6917" max="6917" width="14.7109375" style="10" customWidth="1"/>
    <col min="6918" max="7167" width="8.140625" style="10" customWidth="1"/>
    <col min="7168" max="7168" width="8.7109375" style="10" customWidth="1"/>
    <col min="7169" max="7169" width="31.5703125" style="10" customWidth="1"/>
    <col min="7170" max="7170" width="13.85546875" style="10" customWidth="1"/>
    <col min="7171" max="7171" width="19.140625" style="10" customWidth="1"/>
    <col min="7172" max="7172" width="17.5703125" style="10" customWidth="1"/>
    <col min="7173" max="7173" width="14.7109375" style="10" customWidth="1"/>
    <col min="7174" max="7423" width="8.140625" style="10" customWidth="1"/>
    <col min="7424" max="7424" width="8.7109375" style="10" customWidth="1"/>
    <col min="7425" max="7425" width="31.5703125" style="10" customWidth="1"/>
    <col min="7426" max="7426" width="13.85546875" style="10" customWidth="1"/>
    <col min="7427" max="7427" width="19.140625" style="10" customWidth="1"/>
    <col min="7428" max="7428" width="17.5703125" style="10" customWidth="1"/>
    <col min="7429" max="7429" width="14.7109375" style="10" customWidth="1"/>
    <col min="7430" max="7679" width="8.140625" style="10" customWidth="1"/>
    <col min="7680" max="7680" width="8.7109375" style="10" customWidth="1"/>
    <col min="7681" max="7681" width="31.5703125" style="10" customWidth="1"/>
    <col min="7682" max="7682" width="13.85546875" style="10" customWidth="1"/>
    <col min="7683" max="7683" width="19.140625" style="10" customWidth="1"/>
    <col min="7684" max="7684" width="17.5703125" style="10" customWidth="1"/>
    <col min="7685" max="7685" width="14.7109375" style="10" customWidth="1"/>
    <col min="7686" max="7935" width="8.140625" style="10" customWidth="1"/>
    <col min="7936" max="7936" width="8.7109375" style="10" customWidth="1"/>
    <col min="7937" max="7937" width="31.5703125" style="10" customWidth="1"/>
    <col min="7938" max="7938" width="13.85546875" style="10" customWidth="1"/>
    <col min="7939" max="7939" width="19.140625" style="10" customWidth="1"/>
    <col min="7940" max="7940" width="17.5703125" style="10" customWidth="1"/>
    <col min="7941" max="7941" width="14.7109375" style="10" customWidth="1"/>
    <col min="7942" max="8191" width="8.140625" style="10" customWidth="1"/>
    <col min="8192" max="8192" width="8.7109375" style="10" customWidth="1"/>
    <col min="8193" max="8193" width="31.5703125" style="10" customWidth="1"/>
    <col min="8194" max="8194" width="13.85546875" style="10" customWidth="1"/>
    <col min="8195" max="8195" width="19.140625" style="10" customWidth="1"/>
    <col min="8196" max="8196" width="17.5703125" style="10" customWidth="1"/>
    <col min="8197" max="8197" width="14.7109375" style="10" customWidth="1"/>
    <col min="8198" max="8447" width="8.140625" style="10" customWidth="1"/>
    <col min="8448" max="8448" width="8.7109375" style="10" customWidth="1"/>
    <col min="8449" max="8449" width="31.5703125" style="10" customWidth="1"/>
    <col min="8450" max="8450" width="13.85546875" style="10" customWidth="1"/>
    <col min="8451" max="8451" width="19.140625" style="10" customWidth="1"/>
    <col min="8452" max="8452" width="17.5703125" style="10" customWidth="1"/>
    <col min="8453" max="8453" width="14.7109375" style="10" customWidth="1"/>
    <col min="8454" max="8703" width="8.140625" style="10" customWidth="1"/>
    <col min="8704" max="8704" width="8.7109375" style="10" customWidth="1"/>
    <col min="8705" max="8705" width="31.5703125" style="10" customWidth="1"/>
    <col min="8706" max="8706" width="13.85546875" style="10" customWidth="1"/>
    <col min="8707" max="8707" width="19.140625" style="10" customWidth="1"/>
    <col min="8708" max="8708" width="17.5703125" style="10" customWidth="1"/>
    <col min="8709" max="8709" width="14.7109375" style="10" customWidth="1"/>
    <col min="8710" max="8959" width="8.140625" style="10" customWidth="1"/>
    <col min="8960" max="8960" width="8.7109375" style="10" customWidth="1"/>
    <col min="8961" max="8961" width="31.5703125" style="10" customWidth="1"/>
    <col min="8962" max="8962" width="13.85546875" style="10" customWidth="1"/>
    <col min="8963" max="8963" width="19.140625" style="10" customWidth="1"/>
    <col min="8964" max="8964" width="17.5703125" style="10" customWidth="1"/>
    <col min="8965" max="8965" width="14.7109375" style="10" customWidth="1"/>
    <col min="8966" max="9215" width="8.140625" style="10" customWidth="1"/>
    <col min="9216" max="9216" width="8.7109375" style="10" customWidth="1"/>
    <col min="9217" max="9217" width="31.5703125" style="10" customWidth="1"/>
    <col min="9218" max="9218" width="13.85546875" style="10" customWidth="1"/>
    <col min="9219" max="9219" width="19.140625" style="10" customWidth="1"/>
    <col min="9220" max="9220" width="17.5703125" style="10" customWidth="1"/>
    <col min="9221" max="9221" width="14.7109375" style="10" customWidth="1"/>
    <col min="9222" max="9471" width="8.140625" style="10" customWidth="1"/>
    <col min="9472" max="9472" width="8.7109375" style="10" customWidth="1"/>
    <col min="9473" max="9473" width="31.5703125" style="10" customWidth="1"/>
    <col min="9474" max="9474" width="13.85546875" style="10" customWidth="1"/>
    <col min="9475" max="9475" width="19.140625" style="10" customWidth="1"/>
    <col min="9476" max="9476" width="17.5703125" style="10" customWidth="1"/>
    <col min="9477" max="9477" width="14.7109375" style="10" customWidth="1"/>
    <col min="9478" max="9727" width="8.140625" style="10" customWidth="1"/>
    <col min="9728" max="9728" width="8.7109375" style="10" customWidth="1"/>
    <col min="9729" max="9729" width="31.5703125" style="10" customWidth="1"/>
    <col min="9730" max="9730" width="13.85546875" style="10" customWidth="1"/>
    <col min="9731" max="9731" width="19.140625" style="10" customWidth="1"/>
    <col min="9732" max="9732" width="17.5703125" style="10" customWidth="1"/>
    <col min="9733" max="9733" width="14.7109375" style="10" customWidth="1"/>
    <col min="9734" max="9983" width="8.140625" style="10" customWidth="1"/>
    <col min="9984" max="9984" width="8.7109375" style="10" customWidth="1"/>
    <col min="9985" max="9985" width="31.5703125" style="10" customWidth="1"/>
    <col min="9986" max="9986" width="13.85546875" style="10" customWidth="1"/>
    <col min="9987" max="9987" width="19.140625" style="10" customWidth="1"/>
    <col min="9988" max="9988" width="17.5703125" style="10" customWidth="1"/>
    <col min="9989" max="9989" width="14.7109375" style="10" customWidth="1"/>
    <col min="9990" max="10239" width="8.140625" style="10" customWidth="1"/>
    <col min="10240" max="10240" width="8.7109375" style="10" customWidth="1"/>
    <col min="10241" max="10241" width="31.5703125" style="10" customWidth="1"/>
    <col min="10242" max="10242" width="13.85546875" style="10" customWidth="1"/>
    <col min="10243" max="10243" width="19.140625" style="10" customWidth="1"/>
    <col min="10244" max="10244" width="17.5703125" style="10" customWidth="1"/>
    <col min="10245" max="10245" width="14.7109375" style="10" customWidth="1"/>
    <col min="10246" max="10495" width="8.140625" style="10" customWidth="1"/>
    <col min="10496" max="10496" width="8.7109375" style="10" customWidth="1"/>
    <col min="10497" max="10497" width="31.5703125" style="10" customWidth="1"/>
    <col min="10498" max="10498" width="13.85546875" style="10" customWidth="1"/>
    <col min="10499" max="10499" width="19.140625" style="10" customWidth="1"/>
    <col min="10500" max="10500" width="17.5703125" style="10" customWidth="1"/>
    <col min="10501" max="10501" width="14.7109375" style="10" customWidth="1"/>
    <col min="10502" max="10751" width="8.140625" style="10" customWidth="1"/>
    <col min="10752" max="10752" width="8.7109375" style="10" customWidth="1"/>
    <col min="10753" max="10753" width="31.5703125" style="10" customWidth="1"/>
    <col min="10754" max="10754" width="13.85546875" style="10" customWidth="1"/>
    <col min="10755" max="10755" width="19.140625" style="10" customWidth="1"/>
    <col min="10756" max="10756" width="17.5703125" style="10" customWidth="1"/>
    <col min="10757" max="10757" width="14.7109375" style="10" customWidth="1"/>
    <col min="10758" max="11007" width="8.140625" style="10" customWidth="1"/>
    <col min="11008" max="11008" width="8.7109375" style="10" customWidth="1"/>
    <col min="11009" max="11009" width="31.5703125" style="10" customWidth="1"/>
    <col min="11010" max="11010" width="13.85546875" style="10" customWidth="1"/>
    <col min="11011" max="11011" width="19.140625" style="10" customWidth="1"/>
    <col min="11012" max="11012" width="17.5703125" style="10" customWidth="1"/>
    <col min="11013" max="11013" width="14.7109375" style="10" customWidth="1"/>
    <col min="11014" max="11263" width="8.140625" style="10" customWidth="1"/>
    <col min="11264" max="11264" width="8.7109375" style="10" customWidth="1"/>
    <col min="11265" max="11265" width="31.5703125" style="10" customWidth="1"/>
    <col min="11266" max="11266" width="13.85546875" style="10" customWidth="1"/>
    <col min="11267" max="11267" width="19.140625" style="10" customWidth="1"/>
    <col min="11268" max="11268" width="17.5703125" style="10" customWidth="1"/>
    <col min="11269" max="11269" width="14.7109375" style="10" customWidth="1"/>
    <col min="11270" max="11519" width="8.140625" style="10" customWidth="1"/>
    <col min="11520" max="11520" width="8.7109375" style="10" customWidth="1"/>
    <col min="11521" max="11521" width="31.5703125" style="10" customWidth="1"/>
    <col min="11522" max="11522" width="13.85546875" style="10" customWidth="1"/>
    <col min="11523" max="11523" width="19.140625" style="10" customWidth="1"/>
    <col min="11524" max="11524" width="17.5703125" style="10" customWidth="1"/>
    <col min="11525" max="11525" width="14.7109375" style="10" customWidth="1"/>
    <col min="11526" max="11775" width="8.140625" style="10" customWidth="1"/>
    <col min="11776" max="11776" width="8.7109375" style="10" customWidth="1"/>
    <col min="11777" max="11777" width="31.5703125" style="10" customWidth="1"/>
    <col min="11778" max="11778" width="13.85546875" style="10" customWidth="1"/>
    <col min="11779" max="11779" width="19.140625" style="10" customWidth="1"/>
    <col min="11780" max="11780" width="17.5703125" style="10" customWidth="1"/>
    <col min="11781" max="11781" width="14.7109375" style="10" customWidth="1"/>
    <col min="11782" max="12031" width="8.140625" style="10" customWidth="1"/>
    <col min="12032" max="12032" width="8.7109375" style="10" customWidth="1"/>
    <col min="12033" max="12033" width="31.5703125" style="10" customWidth="1"/>
    <col min="12034" max="12034" width="13.85546875" style="10" customWidth="1"/>
    <col min="12035" max="12035" width="19.140625" style="10" customWidth="1"/>
    <col min="12036" max="12036" width="17.5703125" style="10" customWidth="1"/>
    <col min="12037" max="12037" width="14.7109375" style="10" customWidth="1"/>
    <col min="12038" max="12287" width="8.140625" style="10" customWidth="1"/>
    <col min="12288" max="12288" width="8.7109375" style="10" customWidth="1"/>
    <col min="12289" max="12289" width="31.5703125" style="10" customWidth="1"/>
    <col min="12290" max="12290" width="13.85546875" style="10" customWidth="1"/>
    <col min="12291" max="12291" width="19.140625" style="10" customWidth="1"/>
    <col min="12292" max="12292" width="17.5703125" style="10" customWidth="1"/>
    <col min="12293" max="12293" width="14.7109375" style="10" customWidth="1"/>
    <col min="12294" max="12543" width="8.140625" style="10" customWidth="1"/>
    <col min="12544" max="12544" width="8.7109375" style="10" customWidth="1"/>
    <col min="12545" max="12545" width="31.5703125" style="10" customWidth="1"/>
    <col min="12546" max="12546" width="13.85546875" style="10" customWidth="1"/>
    <col min="12547" max="12547" width="19.140625" style="10" customWidth="1"/>
    <col min="12548" max="12548" width="17.5703125" style="10" customWidth="1"/>
    <col min="12549" max="12549" width="14.7109375" style="10" customWidth="1"/>
    <col min="12550" max="12799" width="8.140625" style="10" customWidth="1"/>
    <col min="12800" max="12800" width="8.7109375" style="10" customWidth="1"/>
    <col min="12801" max="12801" width="31.5703125" style="10" customWidth="1"/>
    <col min="12802" max="12802" width="13.85546875" style="10" customWidth="1"/>
    <col min="12803" max="12803" width="19.140625" style="10" customWidth="1"/>
    <col min="12804" max="12804" width="17.5703125" style="10" customWidth="1"/>
    <col min="12805" max="12805" width="14.7109375" style="10" customWidth="1"/>
    <col min="12806" max="13055" width="8.140625" style="10" customWidth="1"/>
    <col min="13056" max="13056" width="8.7109375" style="10" customWidth="1"/>
    <col min="13057" max="13057" width="31.5703125" style="10" customWidth="1"/>
    <col min="13058" max="13058" width="13.85546875" style="10" customWidth="1"/>
    <col min="13059" max="13059" width="19.140625" style="10" customWidth="1"/>
    <col min="13060" max="13060" width="17.5703125" style="10" customWidth="1"/>
    <col min="13061" max="13061" width="14.7109375" style="10" customWidth="1"/>
    <col min="13062" max="13311" width="8.140625" style="10" customWidth="1"/>
    <col min="13312" max="13312" width="8.7109375" style="10" customWidth="1"/>
    <col min="13313" max="13313" width="31.5703125" style="10" customWidth="1"/>
    <col min="13314" max="13314" width="13.85546875" style="10" customWidth="1"/>
    <col min="13315" max="13315" width="19.140625" style="10" customWidth="1"/>
    <col min="13316" max="13316" width="17.5703125" style="10" customWidth="1"/>
    <col min="13317" max="13317" width="14.7109375" style="10" customWidth="1"/>
    <col min="13318" max="13567" width="8.140625" style="10" customWidth="1"/>
    <col min="13568" max="13568" width="8.7109375" style="10" customWidth="1"/>
    <col min="13569" max="13569" width="31.5703125" style="10" customWidth="1"/>
    <col min="13570" max="13570" width="13.85546875" style="10" customWidth="1"/>
    <col min="13571" max="13571" width="19.140625" style="10" customWidth="1"/>
    <col min="13572" max="13572" width="17.5703125" style="10" customWidth="1"/>
    <col min="13573" max="13573" width="14.7109375" style="10" customWidth="1"/>
    <col min="13574" max="13823" width="8.140625" style="10" customWidth="1"/>
    <col min="13824" max="13824" width="8.7109375" style="10" customWidth="1"/>
    <col min="13825" max="13825" width="31.5703125" style="10" customWidth="1"/>
    <col min="13826" max="13826" width="13.85546875" style="10" customWidth="1"/>
    <col min="13827" max="13827" width="19.140625" style="10" customWidth="1"/>
    <col min="13828" max="13828" width="17.5703125" style="10" customWidth="1"/>
    <col min="13829" max="13829" width="14.7109375" style="10" customWidth="1"/>
    <col min="13830" max="14079" width="8.140625" style="10" customWidth="1"/>
    <col min="14080" max="14080" width="8.7109375" style="10" customWidth="1"/>
    <col min="14081" max="14081" width="31.5703125" style="10" customWidth="1"/>
    <col min="14082" max="14082" width="13.85546875" style="10" customWidth="1"/>
    <col min="14083" max="14083" width="19.140625" style="10" customWidth="1"/>
    <col min="14084" max="14084" width="17.5703125" style="10" customWidth="1"/>
    <col min="14085" max="14085" width="14.7109375" style="10" customWidth="1"/>
    <col min="14086" max="14335" width="8.140625" style="10" customWidth="1"/>
    <col min="14336" max="14336" width="8.7109375" style="10" customWidth="1"/>
    <col min="14337" max="14337" width="31.5703125" style="10" customWidth="1"/>
    <col min="14338" max="14338" width="13.85546875" style="10" customWidth="1"/>
    <col min="14339" max="14339" width="19.140625" style="10" customWidth="1"/>
    <col min="14340" max="14340" width="17.5703125" style="10" customWidth="1"/>
    <col min="14341" max="14341" width="14.7109375" style="10" customWidth="1"/>
    <col min="14342" max="14591" width="8.140625" style="10" customWidth="1"/>
    <col min="14592" max="14592" width="8.7109375" style="10" customWidth="1"/>
    <col min="14593" max="14593" width="31.5703125" style="10" customWidth="1"/>
    <col min="14594" max="14594" width="13.85546875" style="10" customWidth="1"/>
    <col min="14595" max="14595" width="19.140625" style="10" customWidth="1"/>
    <col min="14596" max="14596" width="17.5703125" style="10" customWidth="1"/>
    <col min="14597" max="14597" width="14.7109375" style="10" customWidth="1"/>
    <col min="14598" max="14847" width="8.140625" style="10" customWidth="1"/>
    <col min="14848" max="14848" width="8.7109375" style="10" customWidth="1"/>
    <col min="14849" max="14849" width="31.5703125" style="10" customWidth="1"/>
    <col min="14850" max="14850" width="13.85546875" style="10" customWidth="1"/>
    <col min="14851" max="14851" width="19.140625" style="10" customWidth="1"/>
    <col min="14852" max="14852" width="17.5703125" style="10" customWidth="1"/>
    <col min="14853" max="14853" width="14.7109375" style="10" customWidth="1"/>
    <col min="14854" max="15103" width="8.140625" style="10" customWidth="1"/>
    <col min="15104" max="15104" width="8.7109375" style="10" customWidth="1"/>
    <col min="15105" max="15105" width="31.5703125" style="10" customWidth="1"/>
    <col min="15106" max="15106" width="13.85546875" style="10" customWidth="1"/>
    <col min="15107" max="15107" width="19.140625" style="10" customWidth="1"/>
    <col min="15108" max="15108" width="17.5703125" style="10" customWidth="1"/>
    <col min="15109" max="15109" width="14.7109375" style="10" customWidth="1"/>
    <col min="15110" max="15359" width="8.140625" style="10" customWidth="1"/>
    <col min="15360" max="15360" width="8.7109375" style="10" customWidth="1"/>
    <col min="15361" max="15361" width="31.5703125" style="10" customWidth="1"/>
    <col min="15362" max="15362" width="13.85546875" style="10" customWidth="1"/>
    <col min="15363" max="15363" width="19.140625" style="10" customWidth="1"/>
    <col min="15364" max="15364" width="17.5703125" style="10" customWidth="1"/>
    <col min="15365" max="15365" width="14.7109375" style="10" customWidth="1"/>
    <col min="15366" max="15615" width="8.140625" style="10" customWidth="1"/>
    <col min="15616" max="15616" width="8.7109375" style="10" customWidth="1"/>
    <col min="15617" max="15617" width="31.5703125" style="10" customWidth="1"/>
    <col min="15618" max="15618" width="13.85546875" style="10" customWidth="1"/>
    <col min="15619" max="15619" width="19.140625" style="10" customWidth="1"/>
    <col min="15620" max="15620" width="17.5703125" style="10" customWidth="1"/>
    <col min="15621" max="15621" width="14.7109375" style="10" customWidth="1"/>
    <col min="15622" max="15871" width="8.140625" style="10" customWidth="1"/>
    <col min="15872" max="15872" width="8.7109375" style="10" customWidth="1"/>
    <col min="15873" max="15873" width="31.5703125" style="10" customWidth="1"/>
    <col min="15874" max="15874" width="13.85546875" style="10" customWidth="1"/>
    <col min="15875" max="15875" width="19.140625" style="10" customWidth="1"/>
    <col min="15876" max="15876" width="17.5703125" style="10" customWidth="1"/>
    <col min="15877" max="15877" width="14.7109375" style="10" customWidth="1"/>
    <col min="15878" max="16127" width="8.140625" style="10" customWidth="1"/>
    <col min="16128" max="16128" width="8.7109375" style="10" customWidth="1"/>
    <col min="16129" max="16129" width="31.5703125" style="10" customWidth="1"/>
    <col min="16130" max="16130" width="13.85546875" style="10" customWidth="1"/>
    <col min="16131" max="16131" width="19.140625" style="10" customWidth="1"/>
    <col min="16132" max="16132" width="17.5703125" style="10" customWidth="1"/>
    <col min="16133" max="16133" width="14.7109375" style="10" customWidth="1"/>
    <col min="16134" max="16384" width="8.140625" style="10" customWidth="1"/>
  </cols>
  <sheetData>
    <row r="1" spans="1:5" s="134" customFormat="1" ht="23.25" customHeight="1" x14ac:dyDescent="0.25">
      <c r="A1" s="203"/>
      <c r="B1" s="203"/>
      <c r="C1" s="203"/>
      <c r="D1" s="203"/>
      <c r="E1" s="203"/>
    </row>
    <row r="2" spans="1:5" s="134" customFormat="1" x14ac:dyDescent="0.25">
      <c r="A2" s="203" t="s">
        <v>252</v>
      </c>
      <c r="B2" s="203"/>
      <c r="C2" s="203"/>
      <c r="D2" s="203"/>
      <c r="E2" s="203"/>
    </row>
    <row r="3" spans="1:5" s="134" customFormat="1" ht="15.75" customHeight="1" x14ac:dyDescent="0.25">
      <c r="B3" s="203" t="s">
        <v>292</v>
      </c>
      <c r="C3" s="203"/>
      <c r="D3" s="203"/>
      <c r="E3" s="203"/>
    </row>
    <row r="4" spans="1:5" s="134" customFormat="1" x14ac:dyDescent="0.25">
      <c r="A4" s="205" t="s">
        <v>253</v>
      </c>
      <c r="B4" s="205"/>
      <c r="C4" s="205"/>
      <c r="D4" s="205"/>
      <c r="E4" s="205"/>
    </row>
    <row r="5" spans="1:5" s="134" customFormat="1" x14ac:dyDescent="0.25">
      <c r="A5" s="205" t="s">
        <v>254</v>
      </c>
      <c r="B5" s="205"/>
      <c r="C5" s="205"/>
      <c r="D5" s="205"/>
      <c r="E5" s="205"/>
    </row>
    <row r="6" spans="1:5" s="134" customFormat="1" ht="26.25" customHeight="1" x14ac:dyDescent="0.25">
      <c r="A6" s="203" t="s">
        <v>255</v>
      </c>
      <c r="B6" s="203"/>
      <c r="C6" s="203"/>
      <c r="D6" s="203"/>
      <c r="E6" s="134" t="s">
        <v>304</v>
      </c>
    </row>
    <row r="7" spans="1:5" s="134" customFormat="1" x14ac:dyDescent="0.25">
      <c r="A7" s="203"/>
      <c r="B7" s="203"/>
      <c r="C7" s="203"/>
      <c r="D7" s="203"/>
      <c r="E7" s="203"/>
    </row>
    <row r="8" spans="1:5" s="134" customFormat="1" ht="28.5" customHeight="1" x14ac:dyDescent="0.25">
      <c r="A8" s="204" t="s">
        <v>293</v>
      </c>
      <c r="B8" s="204"/>
      <c r="C8" s="204"/>
      <c r="D8" s="204"/>
      <c r="E8" s="204"/>
    </row>
    <row r="9" spans="1:5" s="134" customFormat="1" ht="29.25" customHeight="1" x14ac:dyDescent="0.25">
      <c r="A9" s="204" t="s">
        <v>257</v>
      </c>
      <c r="B9" s="204"/>
      <c r="C9" s="204"/>
      <c r="D9" s="204"/>
      <c r="E9" s="204"/>
    </row>
    <row r="10" spans="1:5" s="134" customFormat="1" ht="30" customHeight="1" x14ac:dyDescent="0.25">
      <c r="A10" s="204" t="s">
        <v>258</v>
      </c>
      <c r="B10" s="204"/>
      <c r="C10" s="204"/>
      <c r="D10" s="204"/>
      <c r="E10" s="204"/>
    </row>
    <row r="11" spans="1:5" s="134" customFormat="1" ht="30" customHeight="1" x14ac:dyDescent="0.25">
      <c r="A11" s="204" t="s">
        <v>259</v>
      </c>
      <c r="B11" s="204"/>
      <c r="C11" s="204"/>
      <c r="D11" s="204"/>
      <c r="E11" s="204"/>
    </row>
    <row r="12" spans="1:5" s="134" customFormat="1" ht="29.25" customHeight="1" x14ac:dyDescent="0.25">
      <c r="A12" s="204" t="s">
        <v>260</v>
      </c>
      <c r="B12" s="204"/>
      <c r="C12" s="204"/>
      <c r="D12" s="204"/>
      <c r="E12" s="204"/>
    </row>
    <row r="13" spans="1:5" s="134" customFormat="1" ht="28.5" customHeight="1" x14ac:dyDescent="0.25">
      <c r="A13" s="204" t="s">
        <v>261</v>
      </c>
      <c r="B13" s="204"/>
      <c r="C13" s="204"/>
      <c r="D13" s="204"/>
      <c r="E13" s="204"/>
    </row>
    <row r="14" spans="1:5" s="134" customFormat="1" ht="15.75" customHeight="1" x14ac:dyDescent="0.25">
      <c r="A14" s="203"/>
      <c r="B14" s="203"/>
      <c r="C14" s="203"/>
      <c r="D14" s="203"/>
      <c r="E14" s="203"/>
    </row>
    <row r="15" spans="1:5" s="134" customFormat="1" ht="135" x14ac:dyDescent="0.25">
      <c r="A15" s="135" t="s">
        <v>2</v>
      </c>
      <c r="B15" s="136" t="s">
        <v>263</v>
      </c>
      <c r="C15" s="136" t="s">
        <v>0</v>
      </c>
      <c r="D15" s="136" t="s">
        <v>262</v>
      </c>
      <c r="E15" s="136" t="s">
        <v>1</v>
      </c>
    </row>
    <row r="16" spans="1:5" s="134" customFormat="1" x14ac:dyDescent="0.25">
      <c r="A16" s="145" t="s">
        <v>8</v>
      </c>
      <c r="B16" s="137"/>
      <c r="C16" s="137"/>
      <c r="D16" s="137"/>
      <c r="E16" s="137"/>
    </row>
    <row r="17" spans="1:5" s="134" customFormat="1" x14ac:dyDescent="0.25">
      <c r="A17" s="135" t="s">
        <v>55</v>
      </c>
      <c r="B17" s="138" t="s">
        <v>21</v>
      </c>
      <c r="C17" s="138" t="s">
        <v>11</v>
      </c>
      <c r="D17" s="138">
        <v>0.13</v>
      </c>
      <c r="E17" s="138">
        <v>4613.3900000000003</v>
      </c>
    </row>
    <row r="18" spans="1:5" s="134" customFormat="1" ht="28.5" x14ac:dyDescent="0.25">
      <c r="A18" s="145" t="s">
        <v>264</v>
      </c>
      <c r="B18" s="137"/>
      <c r="C18" s="137"/>
      <c r="D18" s="137"/>
      <c r="E18" s="137"/>
    </row>
    <row r="19" spans="1:5" s="134" customFormat="1" x14ac:dyDescent="0.25">
      <c r="A19" s="135" t="s">
        <v>305</v>
      </c>
      <c r="B19" s="138" t="s">
        <v>22</v>
      </c>
      <c r="C19" s="138" t="s">
        <v>12</v>
      </c>
      <c r="D19" s="138">
        <f>E19</f>
        <v>486.74</v>
      </c>
      <c r="E19" s="138">
        <v>486.74</v>
      </c>
    </row>
    <row r="20" spans="1:5" s="134" customFormat="1" x14ac:dyDescent="0.25">
      <c r="A20" s="135" t="s">
        <v>306</v>
      </c>
      <c r="B20" s="138" t="s">
        <v>22</v>
      </c>
      <c r="C20" s="138" t="s">
        <v>12</v>
      </c>
      <c r="D20" s="138">
        <f t="shared" ref="D20:D30" si="0">E20</f>
        <v>14846.1</v>
      </c>
      <c r="E20" s="138">
        <v>14846.1</v>
      </c>
    </row>
    <row r="21" spans="1:5" s="134" customFormat="1" ht="30" x14ac:dyDescent="0.25">
      <c r="A21" s="135" t="s">
        <v>197</v>
      </c>
      <c r="B21" s="138" t="s">
        <v>22</v>
      </c>
      <c r="C21" s="138" t="s">
        <v>89</v>
      </c>
      <c r="D21" s="138">
        <f t="shared" si="0"/>
        <v>1524.36</v>
      </c>
      <c r="E21" s="138">
        <v>1524.36</v>
      </c>
    </row>
    <row r="22" spans="1:5" s="134" customFormat="1" ht="30" x14ac:dyDescent="0.25">
      <c r="A22" s="135" t="s">
        <v>307</v>
      </c>
      <c r="B22" s="138" t="s">
        <v>22</v>
      </c>
      <c r="C22" s="138" t="s">
        <v>89</v>
      </c>
      <c r="D22" s="138">
        <f t="shared" si="0"/>
        <v>1358.1</v>
      </c>
      <c r="E22" s="138">
        <v>1358.1</v>
      </c>
    </row>
    <row r="23" spans="1:5" s="134" customFormat="1" ht="30" x14ac:dyDescent="0.25">
      <c r="A23" s="135" t="s">
        <v>308</v>
      </c>
      <c r="B23" s="138">
        <v>0.03</v>
      </c>
      <c r="C23" s="138" t="s">
        <v>17</v>
      </c>
      <c r="D23" s="138">
        <f>E23/B23</f>
        <v>11227.333333333334</v>
      </c>
      <c r="E23" s="138">
        <v>336.82</v>
      </c>
    </row>
    <row r="24" spans="1:5" s="134" customFormat="1" x14ac:dyDescent="0.25">
      <c r="A24" s="135" t="s">
        <v>309</v>
      </c>
      <c r="B24" s="138" t="s">
        <v>22</v>
      </c>
      <c r="C24" s="138" t="s">
        <v>13</v>
      </c>
      <c r="D24" s="138">
        <f t="shared" si="0"/>
        <v>1756.99</v>
      </c>
      <c r="E24" s="138">
        <v>1756.99</v>
      </c>
    </row>
    <row r="25" spans="1:5" s="134" customFormat="1" x14ac:dyDescent="0.25">
      <c r="A25" s="135" t="s">
        <v>267</v>
      </c>
      <c r="B25" s="138" t="s">
        <v>248</v>
      </c>
      <c r="C25" s="138" t="s">
        <v>12</v>
      </c>
      <c r="D25" s="138">
        <f t="shared" si="0"/>
        <v>184180.64</v>
      </c>
      <c r="E25" s="138">
        <v>184180.64</v>
      </c>
    </row>
    <row r="26" spans="1:5" s="134" customFormat="1" x14ac:dyDescent="0.25">
      <c r="A26" s="135" t="s">
        <v>268</v>
      </c>
      <c r="B26" s="138" t="s">
        <v>248</v>
      </c>
      <c r="C26" s="138" t="s">
        <v>12</v>
      </c>
      <c r="D26" s="138">
        <f t="shared" si="0"/>
        <v>3311.95</v>
      </c>
      <c r="E26" s="138">
        <v>3311.95</v>
      </c>
    </row>
    <row r="27" spans="1:5" s="134" customFormat="1" ht="28.5" x14ac:dyDescent="0.25">
      <c r="A27" s="145" t="s">
        <v>101</v>
      </c>
      <c r="B27" s="137"/>
      <c r="C27" s="137"/>
      <c r="D27" s="138"/>
      <c r="E27" s="137"/>
    </row>
    <row r="28" spans="1:5" s="134" customFormat="1" ht="30" x14ac:dyDescent="0.25">
      <c r="A28" s="135" t="s">
        <v>203</v>
      </c>
      <c r="B28" s="138" t="s">
        <v>22</v>
      </c>
      <c r="C28" s="138" t="s">
        <v>11</v>
      </c>
      <c r="D28" s="138">
        <f t="shared" si="0"/>
        <v>71440.58</v>
      </c>
      <c r="E28" s="138">
        <v>71440.58</v>
      </c>
    </row>
    <row r="29" spans="1:5" s="134" customFormat="1" x14ac:dyDescent="0.25">
      <c r="A29" s="145" t="s">
        <v>102</v>
      </c>
      <c r="B29" s="137"/>
      <c r="C29" s="137"/>
      <c r="D29" s="138"/>
      <c r="E29" s="137"/>
    </row>
    <row r="30" spans="1:5" s="134" customFormat="1" x14ac:dyDescent="0.25">
      <c r="A30" s="135" t="s">
        <v>204</v>
      </c>
      <c r="B30" s="138" t="s">
        <v>247</v>
      </c>
      <c r="C30" s="138" t="s">
        <v>272</v>
      </c>
      <c r="D30" s="138">
        <f t="shared" si="0"/>
        <v>9350</v>
      </c>
      <c r="E30" s="138">
        <v>9350</v>
      </c>
    </row>
    <row r="31" spans="1:5" s="134" customFormat="1" ht="28.5" x14ac:dyDescent="0.25">
      <c r="A31" s="145" t="s">
        <v>273</v>
      </c>
      <c r="B31" s="137"/>
      <c r="C31" s="137"/>
      <c r="D31" s="137"/>
      <c r="E31" s="137"/>
    </row>
    <row r="32" spans="1:5" s="134" customFormat="1" x14ac:dyDescent="0.25">
      <c r="A32" s="135" t="s">
        <v>310</v>
      </c>
      <c r="B32" s="138">
        <v>1</v>
      </c>
      <c r="C32" s="138" t="s">
        <v>15</v>
      </c>
      <c r="D32" s="138">
        <f>E32/B32</f>
        <v>724.61</v>
      </c>
      <c r="E32" s="138">
        <v>724.61</v>
      </c>
    </row>
    <row r="33" spans="1:5" s="134" customFormat="1" ht="30" x14ac:dyDescent="0.25">
      <c r="A33" s="135" t="s">
        <v>311</v>
      </c>
      <c r="B33" s="138" t="s">
        <v>22</v>
      </c>
      <c r="C33" s="138" t="s">
        <v>16</v>
      </c>
      <c r="D33" s="138">
        <f>E33</f>
        <v>3830.58</v>
      </c>
      <c r="E33" s="138">
        <v>3830.58</v>
      </c>
    </row>
    <row r="34" spans="1:5" s="134" customFormat="1" x14ac:dyDescent="0.25">
      <c r="A34" s="135" t="s">
        <v>69</v>
      </c>
      <c r="B34" s="138">
        <v>2</v>
      </c>
      <c r="C34" s="138" t="s">
        <v>13</v>
      </c>
      <c r="D34" s="138">
        <f t="shared" ref="D34:D71" si="1">E34/B34</f>
        <v>1171.345</v>
      </c>
      <c r="E34" s="138">
        <v>2342.69</v>
      </c>
    </row>
    <row r="35" spans="1:5" s="134" customFormat="1" ht="30" x14ac:dyDescent="0.25">
      <c r="A35" s="135" t="s">
        <v>312</v>
      </c>
      <c r="B35" s="138">
        <v>0.01</v>
      </c>
      <c r="C35" s="138" t="s">
        <v>17</v>
      </c>
      <c r="D35" s="138">
        <f t="shared" si="1"/>
        <v>30407</v>
      </c>
      <c r="E35" s="138">
        <v>304.07</v>
      </c>
    </row>
    <row r="36" spans="1:5" s="134" customFormat="1" x14ac:dyDescent="0.25">
      <c r="A36" s="135" t="s">
        <v>313</v>
      </c>
      <c r="B36" s="138">
        <v>1</v>
      </c>
      <c r="C36" s="138" t="s">
        <v>13</v>
      </c>
      <c r="D36" s="138">
        <f t="shared" si="1"/>
        <v>502.15</v>
      </c>
      <c r="E36" s="138">
        <v>502.15</v>
      </c>
    </row>
    <row r="37" spans="1:5" s="134" customFormat="1" x14ac:dyDescent="0.25">
      <c r="A37" s="135" t="s">
        <v>314</v>
      </c>
      <c r="B37" s="138">
        <v>0.01</v>
      </c>
      <c r="C37" s="138" t="s">
        <v>17</v>
      </c>
      <c r="D37" s="138">
        <f t="shared" si="1"/>
        <v>280564</v>
      </c>
      <c r="E37" s="138">
        <v>2805.64</v>
      </c>
    </row>
    <row r="38" spans="1:5" s="134" customFormat="1" ht="30" x14ac:dyDescent="0.25">
      <c r="A38" s="135" t="s">
        <v>315</v>
      </c>
      <c r="B38" s="138">
        <v>0.04</v>
      </c>
      <c r="C38" s="138" t="s">
        <v>15</v>
      </c>
      <c r="D38" s="138">
        <f t="shared" si="1"/>
        <v>81356.75</v>
      </c>
      <c r="E38" s="138">
        <v>3254.27</v>
      </c>
    </row>
    <row r="39" spans="1:5" s="134" customFormat="1" ht="30" x14ac:dyDescent="0.25">
      <c r="A39" s="135" t="s">
        <v>316</v>
      </c>
      <c r="B39" s="138">
        <v>1.4999999999999999E-2</v>
      </c>
      <c r="C39" s="138" t="s">
        <v>15</v>
      </c>
      <c r="D39" s="138">
        <f t="shared" si="1"/>
        <v>66912</v>
      </c>
      <c r="E39" s="138">
        <v>1003.68</v>
      </c>
    </row>
    <row r="40" spans="1:5" s="134" customFormat="1" ht="30" x14ac:dyDescent="0.25">
      <c r="A40" s="135" t="s">
        <v>317</v>
      </c>
      <c r="B40" s="138">
        <v>0.03</v>
      </c>
      <c r="C40" s="138" t="s">
        <v>15</v>
      </c>
      <c r="D40" s="138">
        <f t="shared" si="1"/>
        <v>87603.666666666672</v>
      </c>
      <c r="E40" s="138">
        <v>2628.11</v>
      </c>
    </row>
    <row r="41" spans="1:5" s="134" customFormat="1" x14ac:dyDescent="0.25">
      <c r="A41" s="135" t="s">
        <v>318</v>
      </c>
      <c r="B41" s="138">
        <v>5</v>
      </c>
      <c r="C41" s="138" t="s">
        <v>208</v>
      </c>
      <c r="D41" s="138">
        <f t="shared" si="1"/>
        <v>98.647999999999996</v>
      </c>
      <c r="E41" s="138">
        <v>493.24</v>
      </c>
    </row>
    <row r="42" spans="1:5" s="134" customFormat="1" x14ac:dyDescent="0.25">
      <c r="A42" s="135" t="s">
        <v>59</v>
      </c>
      <c r="B42" s="138">
        <v>1</v>
      </c>
      <c r="C42" s="138" t="s">
        <v>14</v>
      </c>
      <c r="D42" s="138">
        <f t="shared" si="1"/>
        <v>1012.36</v>
      </c>
      <c r="E42" s="138">
        <v>1012.36</v>
      </c>
    </row>
    <row r="43" spans="1:5" s="134" customFormat="1" ht="30" x14ac:dyDescent="0.25">
      <c r="A43" s="135" t="s">
        <v>319</v>
      </c>
      <c r="B43" s="138">
        <v>1</v>
      </c>
      <c r="C43" s="138" t="s">
        <v>205</v>
      </c>
      <c r="D43" s="138">
        <f t="shared" si="1"/>
        <v>669.46</v>
      </c>
      <c r="E43" s="138">
        <v>669.46</v>
      </c>
    </row>
    <row r="44" spans="1:5" s="134" customFormat="1" x14ac:dyDescent="0.25">
      <c r="A44" s="135" t="s">
        <v>320</v>
      </c>
      <c r="B44" s="138">
        <v>0.17</v>
      </c>
      <c r="C44" s="138" t="s">
        <v>16</v>
      </c>
      <c r="D44" s="138">
        <f t="shared" si="1"/>
        <v>1813.705882352941</v>
      </c>
      <c r="E44" s="138">
        <v>308.33</v>
      </c>
    </row>
    <row r="45" spans="1:5" s="134" customFormat="1" x14ac:dyDescent="0.25">
      <c r="A45" s="135" t="s">
        <v>77</v>
      </c>
      <c r="B45" s="138">
        <v>0.04</v>
      </c>
      <c r="C45" s="138" t="s">
        <v>78</v>
      </c>
      <c r="D45" s="138">
        <f t="shared" si="1"/>
        <v>30260.5</v>
      </c>
      <c r="E45" s="138">
        <v>1210.42</v>
      </c>
    </row>
    <row r="46" spans="1:5" s="134" customFormat="1" ht="30" x14ac:dyDescent="0.25">
      <c r="A46" s="135" t="s">
        <v>60</v>
      </c>
      <c r="B46" s="138">
        <v>1.91</v>
      </c>
      <c r="C46" s="138" t="s">
        <v>16</v>
      </c>
      <c r="D46" s="138">
        <f t="shared" si="1"/>
        <v>2028.3403141361257</v>
      </c>
      <c r="E46" s="138">
        <v>3874.13</v>
      </c>
    </row>
    <row r="47" spans="1:5" s="134" customFormat="1" x14ac:dyDescent="0.25">
      <c r="A47" s="135" t="s">
        <v>79</v>
      </c>
      <c r="B47" s="138">
        <v>0.06</v>
      </c>
      <c r="C47" s="138" t="s">
        <v>15</v>
      </c>
      <c r="D47" s="138">
        <f t="shared" si="1"/>
        <v>17281.666666666668</v>
      </c>
      <c r="E47" s="138">
        <v>1036.9000000000001</v>
      </c>
    </row>
    <row r="48" spans="1:5" s="134" customFormat="1" ht="30" x14ac:dyDescent="0.25">
      <c r="A48" s="135" t="s">
        <v>63</v>
      </c>
      <c r="B48" s="138">
        <v>5</v>
      </c>
      <c r="C48" s="138" t="s">
        <v>18</v>
      </c>
      <c r="D48" s="138">
        <f t="shared" si="1"/>
        <v>247.07800000000003</v>
      </c>
      <c r="E48" s="138">
        <v>1235.3900000000001</v>
      </c>
    </row>
    <row r="49" spans="1:5" s="134" customFormat="1" x14ac:dyDescent="0.25">
      <c r="A49" s="135" t="s">
        <v>321</v>
      </c>
      <c r="B49" s="138">
        <v>5</v>
      </c>
      <c r="C49" s="138" t="s">
        <v>208</v>
      </c>
      <c r="D49" s="138">
        <f t="shared" si="1"/>
        <v>79.082000000000008</v>
      </c>
      <c r="E49" s="138">
        <v>395.41</v>
      </c>
    </row>
    <row r="50" spans="1:5" s="134" customFormat="1" x14ac:dyDescent="0.25">
      <c r="A50" s="135" t="s">
        <v>212</v>
      </c>
      <c r="B50" s="138">
        <v>1</v>
      </c>
      <c r="C50" s="138" t="s">
        <v>138</v>
      </c>
      <c r="D50" s="138">
        <f t="shared" si="1"/>
        <v>586.53</v>
      </c>
      <c r="E50" s="138">
        <v>586.53</v>
      </c>
    </row>
    <row r="51" spans="1:5" s="134" customFormat="1" x14ac:dyDescent="0.25">
      <c r="A51" s="135" t="s">
        <v>279</v>
      </c>
      <c r="B51" s="138">
        <v>1</v>
      </c>
      <c r="C51" s="138" t="s">
        <v>13</v>
      </c>
      <c r="D51" s="138">
        <f t="shared" si="1"/>
        <v>7183.98</v>
      </c>
      <c r="E51" s="138">
        <v>7183.98</v>
      </c>
    </row>
    <row r="52" spans="1:5" s="134" customFormat="1" x14ac:dyDescent="0.25">
      <c r="A52" s="135" t="s">
        <v>213</v>
      </c>
      <c r="B52" s="138">
        <v>1</v>
      </c>
      <c r="C52" s="138" t="s">
        <v>14</v>
      </c>
      <c r="D52" s="138">
        <f>E52</f>
        <v>11647.16</v>
      </c>
      <c r="E52" s="138">
        <v>11647.16</v>
      </c>
    </row>
    <row r="53" spans="1:5" s="134" customFormat="1" ht="30" x14ac:dyDescent="0.25">
      <c r="A53" s="135" t="s">
        <v>217</v>
      </c>
      <c r="B53" s="138">
        <v>1</v>
      </c>
      <c r="C53" s="138" t="s">
        <v>19</v>
      </c>
      <c r="D53" s="138">
        <f t="shared" si="1"/>
        <v>868.12</v>
      </c>
      <c r="E53" s="138">
        <v>868.12</v>
      </c>
    </row>
    <row r="54" spans="1:5" s="134" customFormat="1" ht="30" x14ac:dyDescent="0.25">
      <c r="A54" s="135" t="s">
        <v>281</v>
      </c>
      <c r="B54" s="138">
        <v>0.01</v>
      </c>
      <c r="C54" s="138" t="s">
        <v>19</v>
      </c>
      <c r="D54" s="138">
        <f t="shared" si="1"/>
        <v>30424</v>
      </c>
      <c r="E54" s="138">
        <v>304.24</v>
      </c>
    </row>
    <row r="55" spans="1:5" s="134" customFormat="1" x14ac:dyDescent="0.25">
      <c r="A55" s="135" t="s">
        <v>66</v>
      </c>
      <c r="B55" s="138">
        <v>33</v>
      </c>
      <c r="C55" s="138" t="s">
        <v>19</v>
      </c>
      <c r="D55" s="138">
        <f t="shared" si="1"/>
        <v>300.79878787878789</v>
      </c>
      <c r="E55" s="138">
        <v>9926.36</v>
      </c>
    </row>
    <row r="56" spans="1:5" s="134" customFormat="1" ht="28.5" x14ac:dyDescent="0.25">
      <c r="A56" s="145" t="s">
        <v>282</v>
      </c>
      <c r="B56" s="137"/>
      <c r="C56" s="137"/>
      <c r="D56" s="138"/>
      <c r="E56" s="137"/>
    </row>
    <row r="57" spans="1:5" s="134" customFormat="1" ht="30" x14ac:dyDescent="0.25">
      <c r="A57" s="135" t="s">
        <v>311</v>
      </c>
      <c r="B57" s="138" t="s">
        <v>22</v>
      </c>
      <c r="C57" s="138" t="s">
        <v>16</v>
      </c>
      <c r="D57" s="138">
        <f>E57</f>
        <v>3261</v>
      </c>
      <c r="E57" s="138">
        <v>3261</v>
      </c>
    </row>
    <row r="58" spans="1:5" s="134" customFormat="1" x14ac:dyDescent="0.25">
      <c r="A58" s="135" t="s">
        <v>88</v>
      </c>
      <c r="B58" s="138">
        <v>0.24</v>
      </c>
      <c r="C58" s="138" t="s">
        <v>17</v>
      </c>
      <c r="D58" s="138">
        <f t="shared" si="1"/>
        <v>4618.875</v>
      </c>
      <c r="E58" s="138">
        <v>1108.53</v>
      </c>
    </row>
    <row r="59" spans="1:5" s="134" customFormat="1" x14ac:dyDescent="0.25">
      <c r="A59" s="135" t="s">
        <v>322</v>
      </c>
      <c r="B59" s="138">
        <v>0.01</v>
      </c>
      <c r="C59" s="138" t="s">
        <v>323</v>
      </c>
      <c r="D59" s="138">
        <f t="shared" si="1"/>
        <v>200997</v>
      </c>
      <c r="E59" s="138">
        <v>2009.97</v>
      </c>
    </row>
    <row r="60" spans="1:5" s="134" customFormat="1" x14ac:dyDescent="0.25">
      <c r="A60" s="135" t="s">
        <v>240</v>
      </c>
      <c r="B60" s="138">
        <v>0.04</v>
      </c>
      <c r="C60" s="138" t="s">
        <v>17</v>
      </c>
      <c r="D60" s="138">
        <f t="shared" si="1"/>
        <v>58158.5</v>
      </c>
      <c r="E60" s="138">
        <v>2326.34</v>
      </c>
    </row>
    <row r="61" spans="1:5" s="134" customFormat="1" x14ac:dyDescent="0.25">
      <c r="A61" s="135" t="s">
        <v>324</v>
      </c>
      <c r="B61" s="138">
        <v>0.03</v>
      </c>
      <c r="C61" s="138" t="s">
        <v>17</v>
      </c>
      <c r="D61" s="138">
        <f t="shared" si="1"/>
        <v>62446.666666666672</v>
      </c>
      <c r="E61" s="138">
        <v>1873.4</v>
      </c>
    </row>
    <row r="62" spans="1:5" s="134" customFormat="1" x14ac:dyDescent="0.25">
      <c r="A62" s="135" t="s">
        <v>325</v>
      </c>
      <c r="B62" s="138">
        <v>4.3999999999999997E-2</v>
      </c>
      <c r="C62" s="138" t="s">
        <v>15</v>
      </c>
      <c r="D62" s="138">
        <f t="shared" si="1"/>
        <v>51812.272727272728</v>
      </c>
      <c r="E62" s="138">
        <v>2279.7399999999998</v>
      </c>
    </row>
    <row r="63" spans="1:5" s="134" customFormat="1" x14ac:dyDescent="0.25">
      <c r="A63" s="135" t="s">
        <v>326</v>
      </c>
      <c r="B63" s="138">
        <v>0.01</v>
      </c>
      <c r="C63" s="138" t="s">
        <v>17</v>
      </c>
      <c r="D63" s="138">
        <f t="shared" si="1"/>
        <v>48111</v>
      </c>
      <c r="E63" s="138">
        <v>481.11</v>
      </c>
    </row>
    <row r="64" spans="1:5" s="134" customFormat="1" ht="30" x14ac:dyDescent="0.25">
      <c r="A64" s="135" t="s">
        <v>67</v>
      </c>
      <c r="B64" s="138">
        <v>1.91</v>
      </c>
      <c r="C64" s="138" t="s">
        <v>16</v>
      </c>
      <c r="D64" s="138">
        <f t="shared" si="1"/>
        <v>2025.5392670157071</v>
      </c>
      <c r="E64" s="138">
        <v>3868.78</v>
      </c>
    </row>
    <row r="65" spans="1:5" s="134" customFormat="1" ht="30" x14ac:dyDescent="0.25">
      <c r="A65" s="135" t="s">
        <v>222</v>
      </c>
      <c r="B65" s="138">
        <v>1.91</v>
      </c>
      <c r="C65" s="138" t="s">
        <v>16</v>
      </c>
      <c r="D65" s="138">
        <f t="shared" si="1"/>
        <v>2008.0104712041887</v>
      </c>
      <c r="E65" s="138">
        <v>3835.3</v>
      </c>
    </row>
    <row r="66" spans="1:5" s="134" customFormat="1" ht="30" x14ac:dyDescent="0.25">
      <c r="A66" s="135" t="s">
        <v>327</v>
      </c>
      <c r="B66" s="138">
        <v>130</v>
      </c>
      <c r="C66" s="138" t="s">
        <v>68</v>
      </c>
      <c r="D66" s="138">
        <f t="shared" si="1"/>
        <v>62.977384615384615</v>
      </c>
      <c r="E66" s="138">
        <v>8187.06</v>
      </c>
    </row>
    <row r="67" spans="1:5" s="134" customFormat="1" ht="30" x14ac:dyDescent="0.25">
      <c r="A67" s="135" t="s">
        <v>284</v>
      </c>
      <c r="B67" s="138">
        <v>20</v>
      </c>
      <c r="C67" s="138" t="s">
        <v>225</v>
      </c>
      <c r="D67" s="138">
        <f t="shared" si="1"/>
        <v>81.390999999999991</v>
      </c>
      <c r="E67" s="138">
        <v>1627.82</v>
      </c>
    </row>
    <row r="68" spans="1:5" s="134" customFormat="1" x14ac:dyDescent="0.25">
      <c r="A68" s="135" t="s">
        <v>328</v>
      </c>
      <c r="B68" s="138">
        <v>15</v>
      </c>
      <c r="C68" s="138" t="s">
        <v>68</v>
      </c>
      <c r="D68" s="138">
        <f t="shared" si="1"/>
        <v>122.87466666666666</v>
      </c>
      <c r="E68" s="138">
        <v>1843.12</v>
      </c>
    </row>
    <row r="69" spans="1:5" s="134" customFormat="1" ht="30" x14ac:dyDescent="0.25">
      <c r="A69" s="135" t="s">
        <v>80</v>
      </c>
      <c r="B69" s="138">
        <v>140</v>
      </c>
      <c r="C69" s="138" t="s">
        <v>81</v>
      </c>
      <c r="D69" s="138">
        <f t="shared" si="1"/>
        <v>58.173285714285718</v>
      </c>
      <c r="E69" s="138">
        <v>8144.26</v>
      </c>
    </row>
    <row r="70" spans="1:5" s="134" customFormat="1" ht="30" x14ac:dyDescent="0.25">
      <c r="A70" s="135" t="s">
        <v>227</v>
      </c>
      <c r="B70" s="138" t="s">
        <v>23</v>
      </c>
      <c r="C70" s="138" t="s">
        <v>16</v>
      </c>
      <c r="D70" s="138">
        <f>E70</f>
        <v>4728.91</v>
      </c>
      <c r="E70" s="138">
        <v>4728.91</v>
      </c>
    </row>
    <row r="71" spans="1:5" s="134" customFormat="1" ht="30" x14ac:dyDescent="0.25">
      <c r="A71" s="135" t="s">
        <v>329</v>
      </c>
      <c r="B71" s="138">
        <v>0.02</v>
      </c>
      <c r="C71" s="138" t="s">
        <v>17</v>
      </c>
      <c r="D71" s="138">
        <f t="shared" si="1"/>
        <v>34978</v>
      </c>
      <c r="E71" s="138">
        <v>699.56</v>
      </c>
    </row>
    <row r="72" spans="1:5" s="134" customFormat="1" ht="28.5" x14ac:dyDescent="0.25">
      <c r="A72" s="145" t="s">
        <v>39</v>
      </c>
      <c r="B72" s="137"/>
      <c r="C72" s="137"/>
      <c r="D72" s="137"/>
      <c r="E72" s="137"/>
    </row>
    <row r="73" spans="1:5" s="134" customFormat="1" ht="30" x14ac:dyDescent="0.25">
      <c r="A73" s="135" t="s">
        <v>58</v>
      </c>
      <c r="B73" s="138" t="s">
        <v>247</v>
      </c>
      <c r="C73" s="138" t="s">
        <v>11</v>
      </c>
      <c r="D73" s="138">
        <f>E73</f>
        <v>8428.8799999999992</v>
      </c>
      <c r="E73" s="138">
        <v>8428.8799999999992</v>
      </c>
    </row>
    <row r="74" spans="1:5" s="134" customFormat="1" x14ac:dyDescent="0.25">
      <c r="A74" s="145" t="s">
        <v>82</v>
      </c>
      <c r="B74" s="137"/>
      <c r="C74" s="137"/>
      <c r="D74" s="138"/>
      <c r="E74" s="137"/>
    </row>
    <row r="75" spans="1:5" s="134" customFormat="1" x14ac:dyDescent="0.25">
      <c r="A75" s="135" t="s">
        <v>83</v>
      </c>
      <c r="B75" s="138" t="s">
        <v>247</v>
      </c>
      <c r="C75" s="138" t="s">
        <v>11</v>
      </c>
      <c r="D75" s="138">
        <f t="shared" ref="D75:D80" si="2">E75</f>
        <v>21600</v>
      </c>
      <c r="E75" s="138">
        <v>21600</v>
      </c>
    </row>
    <row r="76" spans="1:5" s="134" customFormat="1" ht="42.75" x14ac:dyDescent="0.25">
      <c r="A76" s="145" t="s">
        <v>330</v>
      </c>
      <c r="B76" s="137"/>
      <c r="C76" s="137"/>
      <c r="D76" s="138"/>
      <c r="E76" s="137"/>
    </row>
    <row r="77" spans="1:5" s="134" customFormat="1" x14ac:dyDescent="0.25">
      <c r="A77" s="135" t="s">
        <v>85</v>
      </c>
      <c r="B77" s="138" t="s">
        <v>22</v>
      </c>
      <c r="C77" s="138" t="s">
        <v>11</v>
      </c>
      <c r="D77" s="138">
        <f t="shared" si="2"/>
        <v>4621.6499999999996</v>
      </c>
      <c r="E77" s="138">
        <v>4621.6499999999996</v>
      </c>
    </row>
    <row r="78" spans="1:5" s="134" customFormat="1" ht="30" x14ac:dyDescent="0.25">
      <c r="A78" s="135" t="s">
        <v>331</v>
      </c>
      <c r="B78" s="138" t="s">
        <v>22</v>
      </c>
      <c r="C78" s="138" t="s">
        <v>11</v>
      </c>
      <c r="D78" s="138">
        <f t="shared" si="2"/>
        <v>1596.94</v>
      </c>
      <c r="E78" s="138">
        <v>1596.94</v>
      </c>
    </row>
    <row r="79" spans="1:5" s="134" customFormat="1" x14ac:dyDescent="0.25">
      <c r="A79" s="145" t="s">
        <v>332</v>
      </c>
      <c r="B79" s="137"/>
      <c r="C79" s="137"/>
      <c r="D79" s="138"/>
      <c r="E79" s="137"/>
    </row>
    <row r="80" spans="1:5" s="134" customFormat="1" x14ac:dyDescent="0.25">
      <c r="A80" s="135" t="s">
        <v>333</v>
      </c>
      <c r="B80" s="138" t="s">
        <v>23</v>
      </c>
      <c r="C80" s="138" t="s">
        <v>13</v>
      </c>
      <c r="D80" s="138">
        <f t="shared" si="2"/>
        <v>4450.67</v>
      </c>
      <c r="E80" s="138">
        <v>4450.67</v>
      </c>
    </row>
    <row r="81" spans="1:5" s="28" customFormat="1" x14ac:dyDescent="0.25">
      <c r="A81" s="33" t="s">
        <v>10</v>
      </c>
      <c r="B81" s="139"/>
      <c r="C81" s="139"/>
      <c r="D81" s="139"/>
      <c r="E81" s="140"/>
    </row>
    <row r="82" spans="1:5" s="28" customFormat="1" x14ac:dyDescent="0.25">
      <c r="A82" s="34" t="s">
        <v>72</v>
      </c>
      <c r="B82" s="141" t="s">
        <v>21</v>
      </c>
      <c r="C82" s="141" t="s">
        <v>11</v>
      </c>
      <c r="D82" s="141">
        <f>E82</f>
        <v>43832.65400000001</v>
      </c>
      <c r="E82" s="142">
        <f>SUM(E17:E81)*10%</f>
        <v>43832.65400000001</v>
      </c>
    </row>
    <row r="83" spans="1:5" s="134" customFormat="1" x14ac:dyDescent="0.25">
      <c r="A83" s="143" t="s">
        <v>25</v>
      </c>
      <c r="B83" s="138"/>
      <c r="C83" s="138"/>
      <c r="D83" s="138"/>
      <c r="E83" s="144">
        <f>SUM(E16:E82)</f>
        <v>482159.19400000013</v>
      </c>
    </row>
    <row r="84" spans="1:5" s="134" customFormat="1" x14ac:dyDescent="0.25">
      <c r="A84" s="203"/>
      <c r="B84" s="203"/>
      <c r="C84" s="203"/>
      <c r="D84" s="203"/>
      <c r="E84" s="203"/>
    </row>
    <row r="85" spans="1:5" s="134" customFormat="1" x14ac:dyDescent="0.25">
      <c r="A85" s="203"/>
      <c r="B85" s="203"/>
      <c r="C85" s="203"/>
      <c r="D85" s="203"/>
      <c r="E85" s="203"/>
    </row>
    <row r="86" spans="1:5" s="134" customFormat="1" ht="39.75" customHeight="1" x14ac:dyDescent="0.25">
      <c r="A86" s="204" t="s">
        <v>335</v>
      </c>
      <c r="B86" s="204"/>
      <c r="C86" s="204"/>
      <c r="D86" s="204"/>
      <c r="E86" s="204"/>
    </row>
    <row r="87" spans="1:5" s="134" customFormat="1" ht="27.75" customHeight="1" x14ac:dyDescent="0.25">
      <c r="A87" s="204" t="s">
        <v>288</v>
      </c>
      <c r="B87" s="204"/>
      <c r="C87" s="204"/>
      <c r="D87" s="204"/>
      <c r="E87" s="204"/>
    </row>
    <row r="88" spans="1:5" s="134" customFormat="1" ht="24" customHeight="1" x14ac:dyDescent="0.25">
      <c r="A88" s="204" t="s">
        <v>289</v>
      </c>
      <c r="B88" s="204"/>
      <c r="C88" s="204"/>
      <c r="D88" s="204"/>
      <c r="E88" s="204"/>
    </row>
    <row r="89" spans="1:5" s="134" customFormat="1" ht="30.75" customHeight="1" x14ac:dyDescent="0.25">
      <c r="A89" s="204" t="s">
        <v>290</v>
      </c>
      <c r="B89" s="204"/>
      <c r="C89" s="204"/>
      <c r="D89" s="204"/>
      <c r="E89" s="204"/>
    </row>
    <row r="90" spans="1:5" s="134" customFormat="1" x14ac:dyDescent="0.25">
      <c r="A90" s="203"/>
      <c r="B90" s="203"/>
      <c r="C90" s="203"/>
      <c r="D90" s="203"/>
      <c r="E90" s="203"/>
    </row>
    <row r="91" spans="1:5" s="134" customFormat="1" ht="24.75" customHeight="1" x14ac:dyDescent="0.25">
      <c r="B91" s="204"/>
      <c r="C91" s="204"/>
      <c r="D91" s="204"/>
      <c r="E91" s="204"/>
    </row>
    <row r="92" spans="1:5" s="134" customFormat="1" ht="18.75" customHeight="1" x14ac:dyDescent="0.25">
      <c r="A92" s="203" t="s">
        <v>334</v>
      </c>
      <c r="B92" s="203"/>
      <c r="C92" s="203"/>
      <c r="D92" s="203"/>
      <c r="E92" s="203"/>
    </row>
    <row r="93" spans="1:5" s="134" customFormat="1" ht="15.75" customHeight="1" x14ac:dyDescent="0.25">
      <c r="A93" s="203" t="s">
        <v>336</v>
      </c>
      <c r="B93" s="203"/>
      <c r="C93" s="203"/>
      <c r="D93" s="203"/>
      <c r="E93" s="203"/>
    </row>
    <row r="94" spans="1:5" s="134" customFormat="1" ht="10.5" customHeight="1" x14ac:dyDescent="0.25">
      <c r="B94" s="203"/>
      <c r="C94" s="203"/>
      <c r="D94" s="203" t="s">
        <v>27</v>
      </c>
      <c r="E94" s="203"/>
    </row>
    <row r="95" spans="1:5" s="134" customFormat="1" x14ac:dyDescent="0.25">
      <c r="A95" s="203"/>
      <c r="B95" s="203"/>
      <c r="C95" s="203"/>
      <c r="D95" s="203"/>
      <c r="E95" s="203"/>
    </row>
    <row r="96" spans="1:5" s="134" customFormat="1" x14ac:dyDescent="0.25">
      <c r="A96" s="203" t="s">
        <v>291</v>
      </c>
      <c r="B96" s="203"/>
      <c r="C96" s="203"/>
      <c r="D96" s="203"/>
      <c r="E96" s="203"/>
    </row>
    <row r="97" spans="1:5" s="134" customFormat="1" ht="10.5" customHeight="1" x14ac:dyDescent="0.25">
      <c r="B97" s="203"/>
      <c r="C97" s="203"/>
      <c r="D97" s="203" t="s">
        <v>27</v>
      </c>
      <c r="E97" s="203"/>
    </row>
    <row r="98" spans="1:5" s="134" customFormat="1" ht="11.25" customHeight="1" x14ac:dyDescent="0.25">
      <c r="A98" s="203"/>
      <c r="B98" s="203"/>
      <c r="C98" s="203"/>
      <c r="D98" s="203"/>
      <c r="E98" s="203"/>
    </row>
  </sheetData>
  <mergeCells count="31">
    <mergeCell ref="A1:E1"/>
    <mergeCell ref="A2:E2"/>
    <mergeCell ref="B3:E3"/>
    <mergeCell ref="A5:E5"/>
    <mergeCell ref="A4:E4"/>
    <mergeCell ref="A6:D6"/>
    <mergeCell ref="A7:E7"/>
    <mergeCell ref="A8:E8"/>
    <mergeCell ref="A9:E9"/>
    <mergeCell ref="B91:E91"/>
    <mergeCell ref="A84:E84"/>
    <mergeCell ref="A85:E85"/>
    <mergeCell ref="A10:E10"/>
    <mergeCell ref="A11:E11"/>
    <mergeCell ref="A12:E12"/>
    <mergeCell ref="A13:E13"/>
    <mergeCell ref="A14:E14"/>
    <mergeCell ref="A86:E86"/>
    <mergeCell ref="A87:E87"/>
    <mergeCell ref="A88:E88"/>
    <mergeCell ref="A89:E89"/>
    <mergeCell ref="A90:E90"/>
    <mergeCell ref="B97:C97"/>
    <mergeCell ref="D97:E97"/>
    <mergeCell ref="A98:E98"/>
    <mergeCell ref="A92:E92"/>
    <mergeCell ref="A93:E93"/>
    <mergeCell ref="B94:C94"/>
    <mergeCell ref="D94:E94"/>
    <mergeCell ref="A95:E95"/>
    <mergeCell ref="A96:E96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0"/>
  <sheetViews>
    <sheetView tabSelected="1" topLeftCell="A22" workbookViewId="0">
      <selection activeCell="F32" sqref="F32"/>
    </sheetView>
  </sheetViews>
  <sheetFormatPr defaultColWidth="9.140625" defaultRowHeight="15" x14ac:dyDescent="0.25"/>
  <cols>
    <col min="1" max="1" width="12.5703125" style="82" customWidth="1"/>
    <col min="2" max="2" width="14.5703125" style="82" customWidth="1"/>
    <col min="3" max="3" width="19.5703125" style="82" customWidth="1"/>
    <col min="4" max="4" width="14.42578125" style="82" customWidth="1"/>
    <col min="5" max="5" width="18.28515625" style="82" customWidth="1"/>
    <col min="6" max="6" width="16.28515625" style="82" customWidth="1"/>
    <col min="7" max="7" width="9.140625" style="82"/>
    <col min="8" max="8" width="14.5703125" style="82" bestFit="1" customWidth="1"/>
    <col min="9" max="16384" width="9.140625" style="82"/>
  </cols>
  <sheetData>
    <row r="1" spans="1:19" s="54" customFormat="1" ht="35.25" customHeight="1" x14ac:dyDescent="0.3">
      <c r="A1" s="193" t="s">
        <v>364</v>
      </c>
      <c r="B1" s="193"/>
      <c r="C1" s="193"/>
      <c r="D1" s="193"/>
      <c r="E1" s="193"/>
      <c r="F1" s="193"/>
    </row>
    <row r="2" spans="1:19" s="54" customFormat="1" x14ac:dyDescent="0.25">
      <c r="A2" s="55"/>
      <c r="B2" s="55"/>
      <c r="C2" s="55"/>
      <c r="D2" s="55"/>
      <c r="E2" s="55"/>
      <c r="F2" s="55"/>
    </row>
    <row r="3" spans="1:19" s="54" customFormat="1" ht="19.5" customHeight="1" x14ac:dyDescent="0.25">
      <c r="A3" s="56" t="s">
        <v>365</v>
      </c>
      <c r="B3" s="56"/>
      <c r="C3" s="56"/>
      <c r="D3" s="56"/>
      <c r="E3" s="56"/>
      <c r="F3" s="57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</row>
    <row r="4" spans="1:19" s="54" customFormat="1" ht="19.5" customHeight="1" x14ac:dyDescent="0.25">
      <c r="A4" s="56"/>
      <c r="B4" s="56"/>
      <c r="C4" s="56"/>
      <c r="D4" s="56"/>
      <c r="E4" s="56"/>
      <c r="F4" s="57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</row>
    <row r="5" spans="1:19" s="54" customFormat="1" ht="36.75" customHeight="1" x14ac:dyDescent="0.25">
      <c r="A5" s="194" t="s">
        <v>168</v>
      </c>
      <c r="B5" s="194"/>
      <c r="C5" s="194"/>
      <c r="D5" s="194"/>
      <c r="E5" s="194"/>
      <c r="F5" s="194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</row>
    <row r="6" spans="1:19" s="68" customFormat="1" ht="27.75" customHeight="1" x14ac:dyDescent="0.25">
      <c r="A6" s="99" t="s">
        <v>169</v>
      </c>
      <c r="B6" s="99">
        <v>4</v>
      </c>
      <c r="C6" s="99" t="s">
        <v>170</v>
      </c>
      <c r="D6" s="128">
        <v>2884.4</v>
      </c>
      <c r="E6" s="99" t="s">
        <v>171</v>
      </c>
      <c r="F6" s="101">
        <v>1335.4</v>
      </c>
      <c r="G6" s="59"/>
      <c r="H6" s="61"/>
      <c r="I6" s="62"/>
      <c r="J6" s="63"/>
      <c r="K6" s="146"/>
      <c r="L6" s="65"/>
      <c r="M6" s="65"/>
      <c r="N6" s="65"/>
      <c r="O6" s="65"/>
      <c r="P6" s="66"/>
      <c r="Q6" s="195"/>
      <c r="R6" s="196"/>
      <c r="S6" s="67"/>
    </row>
    <row r="7" spans="1:19" s="70" customFormat="1" ht="32.25" customHeight="1" x14ac:dyDescent="0.25">
      <c r="A7" s="99" t="s">
        <v>172</v>
      </c>
      <c r="B7" s="99">
        <v>3</v>
      </c>
      <c r="C7" s="99" t="s">
        <v>173</v>
      </c>
      <c r="D7" s="128">
        <v>72.900000000000006</v>
      </c>
      <c r="E7" s="99" t="s">
        <v>174</v>
      </c>
      <c r="F7" s="101">
        <v>890.3</v>
      </c>
      <c r="G7" s="59"/>
      <c r="H7" s="61"/>
      <c r="I7" s="62"/>
      <c r="J7" s="63"/>
      <c r="K7" s="146"/>
      <c r="L7" s="65"/>
      <c r="M7" s="65"/>
      <c r="N7" s="65"/>
      <c r="O7" s="65"/>
      <c r="P7" s="66"/>
      <c r="Q7" s="195"/>
      <c r="R7" s="197"/>
      <c r="S7" s="69"/>
    </row>
    <row r="8" spans="1:19" s="70" customFormat="1" ht="44.25" customHeight="1" x14ac:dyDescent="0.25">
      <c r="A8" s="99" t="s">
        <v>175</v>
      </c>
      <c r="B8" s="99">
        <v>43</v>
      </c>
      <c r="C8" s="99" t="s">
        <v>176</v>
      </c>
      <c r="D8" s="101">
        <v>291.10000000000002</v>
      </c>
      <c r="E8" s="99" t="s">
        <v>177</v>
      </c>
      <c r="F8" s="101">
        <v>728.7</v>
      </c>
      <c r="G8" s="59"/>
      <c r="H8" s="61"/>
      <c r="I8" s="62"/>
      <c r="J8" s="63"/>
      <c r="K8" s="146"/>
      <c r="L8" s="65"/>
      <c r="M8" s="65"/>
      <c r="N8" s="65"/>
      <c r="O8" s="65"/>
      <c r="P8" s="66"/>
      <c r="Q8" s="195"/>
      <c r="R8" s="196"/>
      <c r="S8" s="69"/>
    </row>
    <row r="9" spans="1:19" s="70" customFormat="1" ht="33.75" customHeight="1" x14ac:dyDescent="0.25">
      <c r="A9" s="60"/>
      <c r="B9" s="63"/>
      <c r="C9" s="60"/>
      <c r="D9" s="71"/>
      <c r="E9" s="63"/>
      <c r="F9" s="72"/>
      <c r="G9" s="59"/>
      <c r="H9" s="61"/>
      <c r="I9" s="62"/>
      <c r="J9" s="63"/>
      <c r="K9" s="146"/>
      <c r="L9" s="65"/>
      <c r="M9" s="65"/>
      <c r="N9" s="65"/>
      <c r="O9" s="65"/>
      <c r="P9" s="59"/>
      <c r="Q9" s="146"/>
      <c r="R9" s="147"/>
      <c r="S9" s="59"/>
    </row>
    <row r="10" spans="1:19" s="76" customFormat="1" ht="15" customHeight="1" thickBot="1" x14ac:dyDescent="0.3">
      <c r="A10" s="74"/>
      <c r="B10" s="74"/>
      <c r="C10" s="74"/>
      <c r="D10" s="74"/>
      <c r="E10" s="74"/>
      <c r="F10" s="148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</row>
    <row r="11" spans="1:19" s="76" customFormat="1" ht="30" customHeight="1" x14ac:dyDescent="0.25">
      <c r="A11" s="190" t="s">
        <v>178</v>
      </c>
      <c r="B11" s="191"/>
      <c r="C11" s="191"/>
      <c r="D11" s="191"/>
      <c r="E11" s="192"/>
      <c r="F11" s="77" t="s">
        <v>179</v>
      </c>
      <c r="G11" s="78"/>
      <c r="H11" s="78"/>
      <c r="I11" s="78"/>
      <c r="J11" s="78"/>
      <c r="K11" s="78"/>
      <c r="L11" s="78"/>
      <c r="M11" s="78"/>
      <c r="N11" s="78"/>
      <c r="O11" s="78"/>
      <c r="P11" s="78"/>
      <c r="Q11" s="78"/>
      <c r="R11" s="78"/>
      <c r="S11" s="78"/>
    </row>
    <row r="12" spans="1:19" s="104" customFormat="1" ht="30" customHeight="1" x14ac:dyDescent="0.25">
      <c r="A12" s="183" t="s">
        <v>180</v>
      </c>
      <c r="B12" s="184"/>
      <c r="C12" s="184"/>
      <c r="D12" s="184"/>
      <c r="E12" s="185"/>
      <c r="F12" s="102">
        <v>-47283.67200000037</v>
      </c>
      <c r="G12" s="171"/>
    </row>
    <row r="13" spans="1:19" s="104" customFormat="1" ht="30" customHeight="1" x14ac:dyDescent="0.25">
      <c r="A13" s="183" t="s">
        <v>181</v>
      </c>
      <c r="B13" s="184"/>
      <c r="C13" s="184"/>
      <c r="D13" s="184"/>
      <c r="E13" s="185"/>
      <c r="F13" s="102">
        <v>249413.35000000009</v>
      </c>
    </row>
    <row r="14" spans="1:19" s="104" customFormat="1" ht="30" customHeight="1" x14ac:dyDescent="0.25">
      <c r="A14" s="183" t="s">
        <v>182</v>
      </c>
      <c r="B14" s="184"/>
      <c r="C14" s="184"/>
      <c r="D14" s="184"/>
      <c r="E14" s="185"/>
      <c r="F14" s="105">
        <f>SUM(F15:F17)</f>
        <v>523224.94</v>
      </c>
    </row>
    <row r="15" spans="1:19" s="76" customFormat="1" ht="28.5" customHeight="1" x14ac:dyDescent="0.25">
      <c r="A15" s="187" t="s">
        <v>183</v>
      </c>
      <c r="B15" s="188"/>
      <c r="C15" s="188"/>
      <c r="D15" s="188"/>
      <c r="E15" s="189"/>
      <c r="F15" s="84">
        <v>507153.57</v>
      </c>
    </row>
    <row r="16" spans="1:19" s="76" customFormat="1" ht="24.75" customHeight="1" x14ac:dyDescent="0.25">
      <c r="A16" s="187" t="s">
        <v>184</v>
      </c>
      <c r="B16" s="188"/>
      <c r="C16" s="188"/>
      <c r="D16" s="188"/>
      <c r="E16" s="189"/>
      <c r="F16" s="84">
        <v>13371.37</v>
      </c>
    </row>
    <row r="17" spans="1:19" s="76" customFormat="1" ht="30" customHeight="1" x14ac:dyDescent="0.25">
      <c r="A17" s="187" t="s">
        <v>185</v>
      </c>
      <c r="B17" s="188"/>
      <c r="C17" s="188"/>
      <c r="D17" s="188"/>
      <c r="E17" s="189"/>
      <c r="F17" s="84">
        <v>2700</v>
      </c>
    </row>
    <row r="18" spans="1:19" s="104" customFormat="1" ht="30" customHeight="1" x14ac:dyDescent="0.25">
      <c r="A18" s="183" t="s">
        <v>186</v>
      </c>
      <c r="B18" s="184"/>
      <c r="C18" s="184"/>
      <c r="D18" s="184"/>
      <c r="E18" s="185"/>
      <c r="F18" s="105">
        <f>SUM(F19:F21)</f>
        <v>519445.55</v>
      </c>
    </row>
    <row r="19" spans="1:19" s="76" customFormat="1" ht="30" customHeight="1" x14ac:dyDescent="0.25">
      <c r="A19" s="187" t="s">
        <v>183</v>
      </c>
      <c r="B19" s="188"/>
      <c r="C19" s="188"/>
      <c r="D19" s="188"/>
      <c r="E19" s="189"/>
      <c r="F19" s="84">
        <v>500231.44</v>
      </c>
    </row>
    <row r="20" spans="1:19" s="76" customFormat="1" ht="30" customHeight="1" x14ac:dyDescent="0.25">
      <c r="A20" s="187" t="s">
        <v>184</v>
      </c>
      <c r="B20" s="188"/>
      <c r="C20" s="188"/>
      <c r="D20" s="188"/>
      <c r="E20" s="189"/>
      <c r="F20" s="84">
        <v>16514.11</v>
      </c>
    </row>
    <row r="21" spans="1:19" s="79" customFormat="1" ht="30" customHeight="1" x14ac:dyDescent="0.2">
      <c r="A21" s="187" t="s">
        <v>185</v>
      </c>
      <c r="B21" s="188"/>
      <c r="C21" s="188"/>
      <c r="D21" s="188"/>
      <c r="E21" s="189"/>
      <c r="F21" s="84">
        <v>2700</v>
      </c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</row>
    <row r="22" spans="1:19" s="106" customFormat="1" ht="30" customHeight="1" x14ac:dyDescent="0.25">
      <c r="A22" s="183" t="s">
        <v>187</v>
      </c>
      <c r="B22" s="184"/>
      <c r="C22" s="184"/>
      <c r="D22" s="184"/>
      <c r="E22" s="185"/>
      <c r="F22" s="105">
        <f>F12+F18</f>
        <v>472161.87799999962</v>
      </c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</row>
    <row r="23" spans="1:19" s="106" customFormat="1" ht="30" customHeight="1" x14ac:dyDescent="0.25">
      <c r="A23" s="183" t="s">
        <v>188</v>
      </c>
      <c r="B23" s="184"/>
      <c r="C23" s="184"/>
      <c r="D23" s="184"/>
      <c r="E23" s="185"/>
      <c r="F23" s="105">
        <f>акт21!E86</f>
        <v>439517.58400000003</v>
      </c>
      <c r="G23" s="171"/>
      <c r="H23" s="104"/>
      <c r="I23" s="104"/>
      <c r="J23" s="104"/>
      <c r="K23" s="104"/>
      <c r="L23" s="104"/>
      <c r="M23" s="104"/>
      <c r="N23" s="104"/>
      <c r="O23" s="104"/>
      <c r="P23" s="104"/>
      <c r="Q23" s="104"/>
      <c r="R23" s="104"/>
      <c r="S23" s="104"/>
    </row>
    <row r="24" spans="1:19" s="106" customFormat="1" ht="30" customHeight="1" x14ac:dyDescent="0.25">
      <c r="A24" s="183" t="s">
        <v>303</v>
      </c>
      <c r="B24" s="184"/>
      <c r="C24" s="184"/>
      <c r="D24" s="184"/>
      <c r="E24" s="185"/>
      <c r="F24" s="105">
        <f>F22-F23+0.01</f>
        <v>32644.303999999585</v>
      </c>
      <c r="G24" s="104"/>
      <c r="H24" s="104"/>
      <c r="I24" s="104"/>
      <c r="J24" s="104"/>
      <c r="K24" s="104"/>
      <c r="L24" s="104"/>
      <c r="M24" s="104"/>
      <c r="N24" s="104"/>
      <c r="O24" s="104"/>
      <c r="P24" s="104"/>
      <c r="Q24" s="104"/>
      <c r="R24" s="104"/>
      <c r="S24" s="104"/>
    </row>
    <row r="25" spans="1:19" s="106" customFormat="1" ht="30" customHeight="1" x14ac:dyDescent="0.25">
      <c r="A25" s="183" t="s">
        <v>190</v>
      </c>
      <c r="B25" s="184"/>
      <c r="C25" s="184"/>
      <c r="D25" s="184"/>
      <c r="E25" s="185"/>
      <c r="F25" s="107">
        <f>F13+F14-F18</f>
        <v>253192.74000000005</v>
      </c>
      <c r="G25" s="104"/>
      <c r="H25" s="104"/>
      <c r="I25" s="104"/>
      <c r="J25" s="104"/>
      <c r="K25" s="104"/>
      <c r="L25" s="104"/>
      <c r="M25" s="104"/>
      <c r="N25" s="104"/>
      <c r="O25" s="104"/>
      <c r="P25" s="104"/>
      <c r="Q25" s="104"/>
      <c r="R25" s="104"/>
      <c r="S25" s="104"/>
    </row>
    <row r="26" spans="1:19" s="79" customFormat="1" ht="11.45" customHeight="1" x14ac:dyDescent="0.25">
      <c r="A26" s="80"/>
      <c r="B26" s="80"/>
      <c r="C26" s="80"/>
      <c r="D26" s="80"/>
      <c r="E26" s="80"/>
      <c r="F26" s="80"/>
    </row>
    <row r="27" spans="1:19" s="81" customFormat="1" ht="64.5" customHeight="1" x14ac:dyDescent="0.2">
      <c r="A27" s="182" t="s">
        <v>191</v>
      </c>
      <c r="B27" s="182"/>
      <c r="C27" s="182"/>
      <c r="D27" s="182"/>
    </row>
    <row r="28" spans="1:19" s="54" customFormat="1" ht="21.75" hidden="1" customHeight="1" x14ac:dyDescent="0.25">
      <c r="A28" s="186" t="s">
        <v>366</v>
      </c>
      <c r="B28" s="186"/>
      <c r="C28" s="186"/>
      <c r="D28" s="186"/>
    </row>
    <row r="29" spans="1:19" s="54" customFormat="1" ht="22.5" customHeight="1" x14ac:dyDescent="0.25">
      <c r="A29" s="182" t="s">
        <v>45</v>
      </c>
      <c r="B29" s="182"/>
      <c r="C29" s="182"/>
      <c r="D29" s="182"/>
    </row>
    <row r="30" spans="1:19" s="54" customFormat="1" ht="22.5" customHeight="1" x14ac:dyDescent="0.25">
      <c r="A30" s="182" t="s">
        <v>46</v>
      </c>
      <c r="B30" s="182"/>
      <c r="C30" s="182"/>
      <c r="D30" s="55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" right="0.7" top="0.75" bottom="0.75" header="0.3" footer="0.3"/>
  <pageSetup paperSize="9" scale="87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8"/>
  <sheetViews>
    <sheetView topLeftCell="A76" workbookViewId="0">
      <selection activeCell="A90" sqref="A90:E90"/>
    </sheetView>
  </sheetViews>
  <sheetFormatPr defaultColWidth="8.140625" defaultRowHeight="15" x14ac:dyDescent="0.25"/>
  <cols>
    <col min="1" max="1" width="62.7109375" style="149" customWidth="1"/>
    <col min="2" max="2" width="16.7109375" style="149" customWidth="1"/>
    <col min="3" max="5" width="15.85546875" style="149" customWidth="1"/>
    <col min="6" max="6" width="9.42578125" style="149" bestFit="1" customWidth="1"/>
    <col min="7" max="255" width="8.140625" style="149"/>
    <col min="256" max="256" width="8.7109375" style="149" customWidth="1"/>
    <col min="257" max="257" width="31.5703125" style="149" customWidth="1"/>
    <col min="258" max="258" width="13.85546875" style="149" customWidth="1"/>
    <col min="259" max="259" width="19.140625" style="149" customWidth="1"/>
    <col min="260" max="260" width="17.5703125" style="149" customWidth="1"/>
    <col min="261" max="261" width="14.7109375" style="149" customWidth="1"/>
    <col min="262" max="511" width="8.140625" style="149"/>
    <col min="512" max="512" width="8.7109375" style="149" customWidth="1"/>
    <col min="513" max="513" width="31.5703125" style="149" customWidth="1"/>
    <col min="514" max="514" width="13.85546875" style="149" customWidth="1"/>
    <col min="515" max="515" width="19.140625" style="149" customWidth="1"/>
    <col min="516" max="516" width="17.5703125" style="149" customWidth="1"/>
    <col min="517" max="517" width="14.7109375" style="149" customWidth="1"/>
    <col min="518" max="767" width="8.140625" style="149"/>
    <col min="768" max="768" width="8.7109375" style="149" customWidth="1"/>
    <col min="769" max="769" width="31.5703125" style="149" customWidth="1"/>
    <col min="770" max="770" width="13.85546875" style="149" customWidth="1"/>
    <col min="771" max="771" width="19.140625" style="149" customWidth="1"/>
    <col min="772" max="772" width="17.5703125" style="149" customWidth="1"/>
    <col min="773" max="773" width="14.7109375" style="149" customWidth="1"/>
    <col min="774" max="1023" width="8.140625" style="149"/>
    <col min="1024" max="1024" width="8.7109375" style="149" customWidth="1"/>
    <col min="1025" max="1025" width="31.5703125" style="149" customWidth="1"/>
    <col min="1026" max="1026" width="13.85546875" style="149" customWidth="1"/>
    <col min="1027" max="1027" width="19.140625" style="149" customWidth="1"/>
    <col min="1028" max="1028" width="17.5703125" style="149" customWidth="1"/>
    <col min="1029" max="1029" width="14.7109375" style="149" customWidth="1"/>
    <col min="1030" max="1279" width="8.140625" style="149"/>
    <col min="1280" max="1280" width="8.7109375" style="149" customWidth="1"/>
    <col min="1281" max="1281" width="31.5703125" style="149" customWidth="1"/>
    <col min="1282" max="1282" width="13.85546875" style="149" customWidth="1"/>
    <col min="1283" max="1283" width="19.140625" style="149" customWidth="1"/>
    <col min="1284" max="1284" width="17.5703125" style="149" customWidth="1"/>
    <col min="1285" max="1285" width="14.7109375" style="149" customWidth="1"/>
    <col min="1286" max="1535" width="8.140625" style="149"/>
    <col min="1536" max="1536" width="8.7109375" style="149" customWidth="1"/>
    <col min="1537" max="1537" width="31.5703125" style="149" customWidth="1"/>
    <col min="1538" max="1538" width="13.85546875" style="149" customWidth="1"/>
    <col min="1539" max="1539" width="19.140625" style="149" customWidth="1"/>
    <col min="1540" max="1540" width="17.5703125" style="149" customWidth="1"/>
    <col min="1541" max="1541" width="14.7109375" style="149" customWidth="1"/>
    <col min="1542" max="1791" width="8.140625" style="149"/>
    <col min="1792" max="1792" width="8.7109375" style="149" customWidth="1"/>
    <col min="1793" max="1793" width="31.5703125" style="149" customWidth="1"/>
    <col min="1794" max="1794" width="13.85546875" style="149" customWidth="1"/>
    <col min="1795" max="1795" width="19.140625" style="149" customWidth="1"/>
    <col min="1796" max="1796" width="17.5703125" style="149" customWidth="1"/>
    <col min="1797" max="1797" width="14.7109375" style="149" customWidth="1"/>
    <col min="1798" max="2047" width="8.140625" style="149"/>
    <col min="2048" max="2048" width="8.7109375" style="149" customWidth="1"/>
    <col min="2049" max="2049" width="31.5703125" style="149" customWidth="1"/>
    <col min="2050" max="2050" width="13.85546875" style="149" customWidth="1"/>
    <col min="2051" max="2051" width="19.140625" style="149" customWidth="1"/>
    <col min="2052" max="2052" width="17.5703125" style="149" customWidth="1"/>
    <col min="2053" max="2053" width="14.7109375" style="149" customWidth="1"/>
    <col min="2054" max="2303" width="8.140625" style="149"/>
    <col min="2304" max="2304" width="8.7109375" style="149" customWidth="1"/>
    <col min="2305" max="2305" width="31.5703125" style="149" customWidth="1"/>
    <col min="2306" max="2306" width="13.85546875" style="149" customWidth="1"/>
    <col min="2307" max="2307" width="19.140625" style="149" customWidth="1"/>
    <col min="2308" max="2308" width="17.5703125" style="149" customWidth="1"/>
    <col min="2309" max="2309" width="14.7109375" style="149" customWidth="1"/>
    <col min="2310" max="2559" width="8.140625" style="149"/>
    <col min="2560" max="2560" width="8.7109375" style="149" customWidth="1"/>
    <col min="2561" max="2561" width="31.5703125" style="149" customWidth="1"/>
    <col min="2562" max="2562" width="13.85546875" style="149" customWidth="1"/>
    <col min="2563" max="2563" width="19.140625" style="149" customWidth="1"/>
    <col min="2564" max="2564" width="17.5703125" style="149" customWidth="1"/>
    <col min="2565" max="2565" width="14.7109375" style="149" customWidth="1"/>
    <col min="2566" max="2815" width="8.140625" style="149"/>
    <col min="2816" max="2816" width="8.7109375" style="149" customWidth="1"/>
    <col min="2817" max="2817" width="31.5703125" style="149" customWidth="1"/>
    <col min="2818" max="2818" width="13.85546875" style="149" customWidth="1"/>
    <col min="2819" max="2819" width="19.140625" style="149" customWidth="1"/>
    <col min="2820" max="2820" width="17.5703125" style="149" customWidth="1"/>
    <col min="2821" max="2821" width="14.7109375" style="149" customWidth="1"/>
    <col min="2822" max="3071" width="8.140625" style="149"/>
    <col min="3072" max="3072" width="8.7109375" style="149" customWidth="1"/>
    <col min="3073" max="3073" width="31.5703125" style="149" customWidth="1"/>
    <col min="3074" max="3074" width="13.85546875" style="149" customWidth="1"/>
    <col min="3075" max="3075" width="19.140625" style="149" customWidth="1"/>
    <col min="3076" max="3076" width="17.5703125" style="149" customWidth="1"/>
    <col min="3077" max="3077" width="14.7109375" style="149" customWidth="1"/>
    <col min="3078" max="3327" width="8.140625" style="149"/>
    <col min="3328" max="3328" width="8.7109375" style="149" customWidth="1"/>
    <col min="3329" max="3329" width="31.5703125" style="149" customWidth="1"/>
    <col min="3330" max="3330" width="13.85546875" style="149" customWidth="1"/>
    <col min="3331" max="3331" width="19.140625" style="149" customWidth="1"/>
    <col min="3332" max="3332" width="17.5703125" style="149" customWidth="1"/>
    <col min="3333" max="3333" width="14.7109375" style="149" customWidth="1"/>
    <col min="3334" max="3583" width="8.140625" style="149"/>
    <col min="3584" max="3584" width="8.7109375" style="149" customWidth="1"/>
    <col min="3585" max="3585" width="31.5703125" style="149" customWidth="1"/>
    <col min="3586" max="3586" width="13.85546875" style="149" customWidth="1"/>
    <col min="3587" max="3587" width="19.140625" style="149" customWidth="1"/>
    <col min="3588" max="3588" width="17.5703125" style="149" customWidth="1"/>
    <col min="3589" max="3589" width="14.7109375" style="149" customWidth="1"/>
    <col min="3590" max="3839" width="8.140625" style="149"/>
    <col min="3840" max="3840" width="8.7109375" style="149" customWidth="1"/>
    <col min="3841" max="3841" width="31.5703125" style="149" customWidth="1"/>
    <col min="3842" max="3842" width="13.85546875" style="149" customWidth="1"/>
    <col min="3843" max="3843" width="19.140625" style="149" customWidth="1"/>
    <col min="3844" max="3844" width="17.5703125" style="149" customWidth="1"/>
    <col min="3845" max="3845" width="14.7109375" style="149" customWidth="1"/>
    <col min="3846" max="4095" width="8.140625" style="149"/>
    <col min="4096" max="4096" width="8.7109375" style="149" customWidth="1"/>
    <col min="4097" max="4097" width="31.5703125" style="149" customWidth="1"/>
    <col min="4098" max="4098" width="13.85546875" style="149" customWidth="1"/>
    <col min="4099" max="4099" width="19.140625" style="149" customWidth="1"/>
    <col min="4100" max="4100" width="17.5703125" style="149" customWidth="1"/>
    <col min="4101" max="4101" width="14.7109375" style="149" customWidth="1"/>
    <col min="4102" max="4351" width="8.140625" style="149"/>
    <col min="4352" max="4352" width="8.7109375" style="149" customWidth="1"/>
    <col min="4353" max="4353" width="31.5703125" style="149" customWidth="1"/>
    <col min="4354" max="4354" width="13.85546875" style="149" customWidth="1"/>
    <col min="4355" max="4355" width="19.140625" style="149" customWidth="1"/>
    <col min="4356" max="4356" width="17.5703125" style="149" customWidth="1"/>
    <col min="4357" max="4357" width="14.7109375" style="149" customWidth="1"/>
    <col min="4358" max="4607" width="8.140625" style="149"/>
    <col min="4608" max="4608" width="8.7109375" style="149" customWidth="1"/>
    <col min="4609" max="4609" width="31.5703125" style="149" customWidth="1"/>
    <col min="4610" max="4610" width="13.85546875" style="149" customWidth="1"/>
    <col min="4611" max="4611" width="19.140625" style="149" customWidth="1"/>
    <col min="4612" max="4612" width="17.5703125" style="149" customWidth="1"/>
    <col min="4613" max="4613" width="14.7109375" style="149" customWidth="1"/>
    <col min="4614" max="4863" width="8.140625" style="149"/>
    <col min="4864" max="4864" width="8.7109375" style="149" customWidth="1"/>
    <col min="4865" max="4865" width="31.5703125" style="149" customWidth="1"/>
    <col min="4866" max="4866" width="13.85546875" style="149" customWidth="1"/>
    <col min="4867" max="4867" width="19.140625" style="149" customWidth="1"/>
    <col min="4868" max="4868" width="17.5703125" style="149" customWidth="1"/>
    <col min="4869" max="4869" width="14.7109375" style="149" customWidth="1"/>
    <col min="4870" max="5119" width="8.140625" style="149"/>
    <col min="5120" max="5120" width="8.7109375" style="149" customWidth="1"/>
    <col min="5121" max="5121" width="31.5703125" style="149" customWidth="1"/>
    <col min="5122" max="5122" width="13.85546875" style="149" customWidth="1"/>
    <col min="5123" max="5123" width="19.140625" style="149" customWidth="1"/>
    <col min="5124" max="5124" width="17.5703125" style="149" customWidth="1"/>
    <col min="5125" max="5125" width="14.7109375" style="149" customWidth="1"/>
    <col min="5126" max="5375" width="8.140625" style="149"/>
    <col min="5376" max="5376" width="8.7109375" style="149" customWidth="1"/>
    <col min="5377" max="5377" width="31.5703125" style="149" customWidth="1"/>
    <col min="5378" max="5378" width="13.85546875" style="149" customWidth="1"/>
    <col min="5379" max="5379" width="19.140625" style="149" customWidth="1"/>
    <col min="5380" max="5380" width="17.5703125" style="149" customWidth="1"/>
    <col min="5381" max="5381" width="14.7109375" style="149" customWidth="1"/>
    <col min="5382" max="5631" width="8.140625" style="149"/>
    <col min="5632" max="5632" width="8.7109375" style="149" customWidth="1"/>
    <col min="5633" max="5633" width="31.5703125" style="149" customWidth="1"/>
    <col min="5634" max="5634" width="13.85546875" style="149" customWidth="1"/>
    <col min="5635" max="5635" width="19.140625" style="149" customWidth="1"/>
    <col min="5636" max="5636" width="17.5703125" style="149" customWidth="1"/>
    <col min="5637" max="5637" width="14.7109375" style="149" customWidth="1"/>
    <col min="5638" max="5887" width="8.140625" style="149"/>
    <col min="5888" max="5888" width="8.7109375" style="149" customWidth="1"/>
    <col min="5889" max="5889" width="31.5703125" style="149" customWidth="1"/>
    <col min="5890" max="5890" width="13.85546875" style="149" customWidth="1"/>
    <col min="5891" max="5891" width="19.140625" style="149" customWidth="1"/>
    <col min="5892" max="5892" width="17.5703125" style="149" customWidth="1"/>
    <col min="5893" max="5893" width="14.7109375" style="149" customWidth="1"/>
    <col min="5894" max="6143" width="8.140625" style="149"/>
    <col min="6144" max="6144" width="8.7109375" style="149" customWidth="1"/>
    <col min="6145" max="6145" width="31.5703125" style="149" customWidth="1"/>
    <col min="6146" max="6146" width="13.85546875" style="149" customWidth="1"/>
    <col min="6147" max="6147" width="19.140625" style="149" customWidth="1"/>
    <col min="6148" max="6148" width="17.5703125" style="149" customWidth="1"/>
    <col min="6149" max="6149" width="14.7109375" style="149" customWidth="1"/>
    <col min="6150" max="6399" width="8.140625" style="149"/>
    <col min="6400" max="6400" width="8.7109375" style="149" customWidth="1"/>
    <col min="6401" max="6401" width="31.5703125" style="149" customWidth="1"/>
    <col min="6402" max="6402" width="13.85546875" style="149" customWidth="1"/>
    <col min="6403" max="6403" width="19.140625" style="149" customWidth="1"/>
    <col min="6404" max="6404" width="17.5703125" style="149" customWidth="1"/>
    <col min="6405" max="6405" width="14.7109375" style="149" customWidth="1"/>
    <col min="6406" max="6655" width="8.140625" style="149"/>
    <col min="6656" max="6656" width="8.7109375" style="149" customWidth="1"/>
    <col min="6657" max="6657" width="31.5703125" style="149" customWidth="1"/>
    <col min="6658" max="6658" width="13.85546875" style="149" customWidth="1"/>
    <col min="6659" max="6659" width="19.140625" style="149" customWidth="1"/>
    <col min="6660" max="6660" width="17.5703125" style="149" customWidth="1"/>
    <col min="6661" max="6661" width="14.7109375" style="149" customWidth="1"/>
    <col min="6662" max="6911" width="8.140625" style="149"/>
    <col min="6912" max="6912" width="8.7109375" style="149" customWidth="1"/>
    <col min="6913" max="6913" width="31.5703125" style="149" customWidth="1"/>
    <col min="6914" max="6914" width="13.85546875" style="149" customWidth="1"/>
    <col min="6915" max="6915" width="19.140625" style="149" customWidth="1"/>
    <col min="6916" max="6916" width="17.5703125" style="149" customWidth="1"/>
    <col min="6917" max="6917" width="14.7109375" style="149" customWidth="1"/>
    <col min="6918" max="7167" width="8.140625" style="149"/>
    <col min="7168" max="7168" width="8.7109375" style="149" customWidth="1"/>
    <col min="7169" max="7169" width="31.5703125" style="149" customWidth="1"/>
    <col min="7170" max="7170" width="13.85546875" style="149" customWidth="1"/>
    <col min="7171" max="7171" width="19.140625" style="149" customWidth="1"/>
    <col min="7172" max="7172" width="17.5703125" style="149" customWidth="1"/>
    <col min="7173" max="7173" width="14.7109375" style="149" customWidth="1"/>
    <col min="7174" max="7423" width="8.140625" style="149"/>
    <col min="7424" max="7424" width="8.7109375" style="149" customWidth="1"/>
    <col min="7425" max="7425" width="31.5703125" style="149" customWidth="1"/>
    <col min="7426" max="7426" width="13.85546875" style="149" customWidth="1"/>
    <col min="7427" max="7427" width="19.140625" style="149" customWidth="1"/>
    <col min="7428" max="7428" width="17.5703125" style="149" customWidth="1"/>
    <col min="7429" max="7429" width="14.7109375" style="149" customWidth="1"/>
    <col min="7430" max="7679" width="8.140625" style="149"/>
    <col min="7680" max="7680" width="8.7109375" style="149" customWidth="1"/>
    <col min="7681" max="7681" width="31.5703125" style="149" customWidth="1"/>
    <col min="7682" max="7682" width="13.85546875" style="149" customWidth="1"/>
    <col min="7683" max="7683" width="19.140625" style="149" customWidth="1"/>
    <col min="7684" max="7684" width="17.5703125" style="149" customWidth="1"/>
    <col min="7685" max="7685" width="14.7109375" style="149" customWidth="1"/>
    <col min="7686" max="7935" width="8.140625" style="149"/>
    <col min="7936" max="7936" width="8.7109375" style="149" customWidth="1"/>
    <col min="7937" max="7937" width="31.5703125" style="149" customWidth="1"/>
    <col min="7938" max="7938" width="13.85546875" style="149" customWidth="1"/>
    <col min="7939" max="7939" width="19.140625" style="149" customWidth="1"/>
    <col min="7940" max="7940" width="17.5703125" style="149" customWidth="1"/>
    <col min="7941" max="7941" width="14.7109375" style="149" customWidth="1"/>
    <col min="7942" max="8191" width="8.140625" style="149"/>
    <col min="8192" max="8192" width="8.7109375" style="149" customWidth="1"/>
    <col min="8193" max="8193" width="31.5703125" style="149" customWidth="1"/>
    <col min="8194" max="8194" width="13.85546875" style="149" customWidth="1"/>
    <col min="8195" max="8195" width="19.140625" style="149" customWidth="1"/>
    <col min="8196" max="8196" width="17.5703125" style="149" customWidth="1"/>
    <col min="8197" max="8197" width="14.7109375" style="149" customWidth="1"/>
    <col min="8198" max="8447" width="8.140625" style="149"/>
    <col min="8448" max="8448" width="8.7109375" style="149" customWidth="1"/>
    <col min="8449" max="8449" width="31.5703125" style="149" customWidth="1"/>
    <col min="8450" max="8450" width="13.85546875" style="149" customWidth="1"/>
    <col min="8451" max="8451" width="19.140625" style="149" customWidth="1"/>
    <col min="8452" max="8452" width="17.5703125" style="149" customWidth="1"/>
    <col min="8453" max="8453" width="14.7109375" style="149" customWidth="1"/>
    <col min="8454" max="8703" width="8.140625" style="149"/>
    <col min="8704" max="8704" width="8.7109375" style="149" customWidth="1"/>
    <col min="8705" max="8705" width="31.5703125" style="149" customWidth="1"/>
    <col min="8706" max="8706" width="13.85546875" style="149" customWidth="1"/>
    <col min="8707" max="8707" width="19.140625" style="149" customWidth="1"/>
    <col min="8708" max="8708" width="17.5703125" style="149" customWidth="1"/>
    <col min="8709" max="8709" width="14.7109375" style="149" customWidth="1"/>
    <col min="8710" max="8959" width="8.140625" style="149"/>
    <col min="8960" max="8960" width="8.7109375" style="149" customWidth="1"/>
    <col min="8961" max="8961" width="31.5703125" style="149" customWidth="1"/>
    <col min="8962" max="8962" width="13.85546875" style="149" customWidth="1"/>
    <col min="8963" max="8963" width="19.140625" style="149" customWidth="1"/>
    <col min="8964" max="8964" width="17.5703125" style="149" customWidth="1"/>
    <col min="8965" max="8965" width="14.7109375" style="149" customWidth="1"/>
    <col min="8966" max="9215" width="8.140625" style="149"/>
    <col min="9216" max="9216" width="8.7109375" style="149" customWidth="1"/>
    <col min="9217" max="9217" width="31.5703125" style="149" customWidth="1"/>
    <col min="9218" max="9218" width="13.85546875" style="149" customWidth="1"/>
    <col min="9219" max="9219" width="19.140625" style="149" customWidth="1"/>
    <col min="9220" max="9220" width="17.5703125" style="149" customWidth="1"/>
    <col min="9221" max="9221" width="14.7109375" style="149" customWidth="1"/>
    <col min="9222" max="9471" width="8.140625" style="149"/>
    <col min="9472" max="9472" width="8.7109375" style="149" customWidth="1"/>
    <col min="9473" max="9473" width="31.5703125" style="149" customWidth="1"/>
    <col min="9474" max="9474" width="13.85546875" style="149" customWidth="1"/>
    <col min="9475" max="9475" width="19.140625" style="149" customWidth="1"/>
    <col min="9476" max="9476" width="17.5703125" style="149" customWidth="1"/>
    <col min="9477" max="9477" width="14.7109375" style="149" customWidth="1"/>
    <col min="9478" max="9727" width="8.140625" style="149"/>
    <col min="9728" max="9728" width="8.7109375" style="149" customWidth="1"/>
    <col min="9729" max="9729" width="31.5703125" style="149" customWidth="1"/>
    <col min="9730" max="9730" width="13.85546875" style="149" customWidth="1"/>
    <col min="9731" max="9731" width="19.140625" style="149" customWidth="1"/>
    <col min="9732" max="9732" width="17.5703125" style="149" customWidth="1"/>
    <col min="9733" max="9733" width="14.7109375" style="149" customWidth="1"/>
    <col min="9734" max="9983" width="8.140625" style="149"/>
    <col min="9984" max="9984" width="8.7109375" style="149" customWidth="1"/>
    <col min="9985" max="9985" width="31.5703125" style="149" customWidth="1"/>
    <col min="9986" max="9986" width="13.85546875" style="149" customWidth="1"/>
    <col min="9987" max="9987" width="19.140625" style="149" customWidth="1"/>
    <col min="9988" max="9988" width="17.5703125" style="149" customWidth="1"/>
    <col min="9989" max="9989" width="14.7109375" style="149" customWidth="1"/>
    <col min="9990" max="10239" width="8.140625" style="149"/>
    <col min="10240" max="10240" width="8.7109375" style="149" customWidth="1"/>
    <col min="10241" max="10241" width="31.5703125" style="149" customWidth="1"/>
    <col min="10242" max="10242" width="13.85546875" style="149" customWidth="1"/>
    <col min="10243" max="10243" width="19.140625" style="149" customWidth="1"/>
    <col min="10244" max="10244" width="17.5703125" style="149" customWidth="1"/>
    <col min="10245" max="10245" width="14.7109375" style="149" customWidth="1"/>
    <col min="10246" max="10495" width="8.140625" style="149"/>
    <col min="10496" max="10496" width="8.7109375" style="149" customWidth="1"/>
    <col min="10497" max="10497" width="31.5703125" style="149" customWidth="1"/>
    <col min="10498" max="10498" width="13.85546875" style="149" customWidth="1"/>
    <col min="10499" max="10499" width="19.140625" style="149" customWidth="1"/>
    <col min="10500" max="10500" width="17.5703125" style="149" customWidth="1"/>
    <col min="10501" max="10501" width="14.7109375" style="149" customWidth="1"/>
    <col min="10502" max="10751" width="8.140625" style="149"/>
    <col min="10752" max="10752" width="8.7109375" style="149" customWidth="1"/>
    <col min="10753" max="10753" width="31.5703125" style="149" customWidth="1"/>
    <col min="10754" max="10754" width="13.85546875" style="149" customWidth="1"/>
    <col min="10755" max="10755" width="19.140625" style="149" customWidth="1"/>
    <col min="10756" max="10756" width="17.5703125" style="149" customWidth="1"/>
    <col min="10757" max="10757" width="14.7109375" style="149" customWidth="1"/>
    <col min="10758" max="11007" width="8.140625" style="149"/>
    <col min="11008" max="11008" width="8.7109375" style="149" customWidth="1"/>
    <col min="11009" max="11009" width="31.5703125" style="149" customWidth="1"/>
    <col min="11010" max="11010" width="13.85546875" style="149" customWidth="1"/>
    <col min="11011" max="11011" width="19.140625" style="149" customWidth="1"/>
    <col min="11012" max="11012" width="17.5703125" style="149" customWidth="1"/>
    <col min="11013" max="11013" width="14.7109375" style="149" customWidth="1"/>
    <col min="11014" max="11263" width="8.140625" style="149"/>
    <col min="11264" max="11264" width="8.7109375" style="149" customWidth="1"/>
    <col min="11265" max="11265" width="31.5703125" style="149" customWidth="1"/>
    <col min="11266" max="11266" width="13.85546875" style="149" customWidth="1"/>
    <col min="11267" max="11267" width="19.140625" style="149" customWidth="1"/>
    <col min="11268" max="11268" width="17.5703125" style="149" customWidth="1"/>
    <col min="11269" max="11269" width="14.7109375" style="149" customWidth="1"/>
    <col min="11270" max="11519" width="8.140625" style="149"/>
    <col min="11520" max="11520" width="8.7109375" style="149" customWidth="1"/>
    <col min="11521" max="11521" width="31.5703125" style="149" customWidth="1"/>
    <col min="11522" max="11522" width="13.85546875" style="149" customWidth="1"/>
    <col min="11523" max="11523" width="19.140625" style="149" customWidth="1"/>
    <col min="11524" max="11524" width="17.5703125" style="149" customWidth="1"/>
    <col min="11525" max="11525" width="14.7109375" style="149" customWidth="1"/>
    <col min="11526" max="11775" width="8.140625" style="149"/>
    <col min="11776" max="11776" width="8.7109375" style="149" customWidth="1"/>
    <col min="11777" max="11777" width="31.5703125" style="149" customWidth="1"/>
    <col min="11778" max="11778" width="13.85546875" style="149" customWidth="1"/>
    <col min="11779" max="11779" width="19.140625" style="149" customWidth="1"/>
    <col min="11780" max="11780" width="17.5703125" style="149" customWidth="1"/>
    <col min="11781" max="11781" width="14.7109375" style="149" customWidth="1"/>
    <col min="11782" max="12031" width="8.140625" style="149"/>
    <col min="12032" max="12032" width="8.7109375" style="149" customWidth="1"/>
    <col min="12033" max="12033" width="31.5703125" style="149" customWidth="1"/>
    <col min="12034" max="12034" width="13.85546875" style="149" customWidth="1"/>
    <col min="12035" max="12035" width="19.140625" style="149" customWidth="1"/>
    <col min="12036" max="12036" width="17.5703125" style="149" customWidth="1"/>
    <col min="12037" max="12037" width="14.7109375" style="149" customWidth="1"/>
    <col min="12038" max="12287" width="8.140625" style="149"/>
    <col min="12288" max="12288" width="8.7109375" style="149" customWidth="1"/>
    <col min="12289" max="12289" width="31.5703125" style="149" customWidth="1"/>
    <col min="12290" max="12290" width="13.85546875" style="149" customWidth="1"/>
    <col min="12291" max="12291" width="19.140625" style="149" customWidth="1"/>
    <col min="12292" max="12292" width="17.5703125" style="149" customWidth="1"/>
    <col min="12293" max="12293" width="14.7109375" style="149" customWidth="1"/>
    <col min="12294" max="12543" width="8.140625" style="149"/>
    <col min="12544" max="12544" width="8.7109375" style="149" customWidth="1"/>
    <col min="12545" max="12545" width="31.5703125" style="149" customWidth="1"/>
    <col min="12546" max="12546" width="13.85546875" style="149" customWidth="1"/>
    <col min="12547" max="12547" width="19.140625" style="149" customWidth="1"/>
    <col min="12548" max="12548" width="17.5703125" style="149" customWidth="1"/>
    <col min="12549" max="12549" width="14.7109375" style="149" customWidth="1"/>
    <col min="12550" max="12799" width="8.140625" style="149"/>
    <col min="12800" max="12800" width="8.7109375" style="149" customWidth="1"/>
    <col min="12801" max="12801" width="31.5703125" style="149" customWidth="1"/>
    <col min="12802" max="12802" width="13.85546875" style="149" customWidth="1"/>
    <col min="12803" max="12803" width="19.140625" style="149" customWidth="1"/>
    <col min="12804" max="12804" width="17.5703125" style="149" customWidth="1"/>
    <col min="12805" max="12805" width="14.7109375" style="149" customWidth="1"/>
    <col min="12806" max="13055" width="8.140625" style="149"/>
    <col min="13056" max="13056" width="8.7109375" style="149" customWidth="1"/>
    <col min="13057" max="13057" width="31.5703125" style="149" customWidth="1"/>
    <col min="13058" max="13058" width="13.85546875" style="149" customWidth="1"/>
    <col min="13059" max="13059" width="19.140625" style="149" customWidth="1"/>
    <col min="13060" max="13060" width="17.5703125" style="149" customWidth="1"/>
    <col min="13061" max="13061" width="14.7109375" style="149" customWidth="1"/>
    <col min="13062" max="13311" width="8.140625" style="149"/>
    <col min="13312" max="13312" width="8.7109375" style="149" customWidth="1"/>
    <col min="13313" max="13313" width="31.5703125" style="149" customWidth="1"/>
    <col min="13314" max="13314" width="13.85546875" style="149" customWidth="1"/>
    <col min="13315" max="13315" width="19.140625" style="149" customWidth="1"/>
    <col min="13316" max="13316" width="17.5703125" style="149" customWidth="1"/>
    <col min="13317" max="13317" width="14.7109375" style="149" customWidth="1"/>
    <col min="13318" max="13567" width="8.140625" style="149"/>
    <col min="13568" max="13568" width="8.7109375" style="149" customWidth="1"/>
    <col min="13569" max="13569" width="31.5703125" style="149" customWidth="1"/>
    <col min="13570" max="13570" width="13.85546875" style="149" customWidth="1"/>
    <col min="13571" max="13571" width="19.140625" style="149" customWidth="1"/>
    <col min="13572" max="13572" width="17.5703125" style="149" customWidth="1"/>
    <col min="13573" max="13573" width="14.7109375" style="149" customWidth="1"/>
    <col min="13574" max="13823" width="8.140625" style="149"/>
    <col min="13824" max="13824" width="8.7109375" style="149" customWidth="1"/>
    <col min="13825" max="13825" width="31.5703125" style="149" customWidth="1"/>
    <col min="13826" max="13826" width="13.85546875" style="149" customWidth="1"/>
    <col min="13827" max="13827" width="19.140625" style="149" customWidth="1"/>
    <col min="13828" max="13828" width="17.5703125" style="149" customWidth="1"/>
    <col min="13829" max="13829" width="14.7109375" style="149" customWidth="1"/>
    <col min="13830" max="14079" width="8.140625" style="149"/>
    <col min="14080" max="14080" width="8.7109375" style="149" customWidth="1"/>
    <col min="14081" max="14081" width="31.5703125" style="149" customWidth="1"/>
    <col min="14082" max="14082" width="13.85546875" style="149" customWidth="1"/>
    <col min="14083" max="14083" width="19.140625" style="149" customWidth="1"/>
    <col min="14084" max="14084" width="17.5703125" style="149" customWidth="1"/>
    <col min="14085" max="14085" width="14.7109375" style="149" customWidth="1"/>
    <col min="14086" max="14335" width="8.140625" style="149"/>
    <col min="14336" max="14336" width="8.7109375" style="149" customWidth="1"/>
    <col min="14337" max="14337" width="31.5703125" style="149" customWidth="1"/>
    <col min="14338" max="14338" width="13.85546875" style="149" customWidth="1"/>
    <col min="14339" max="14339" width="19.140625" style="149" customWidth="1"/>
    <col min="14340" max="14340" width="17.5703125" style="149" customWidth="1"/>
    <col min="14341" max="14341" width="14.7109375" style="149" customWidth="1"/>
    <col min="14342" max="14591" width="8.140625" style="149"/>
    <col min="14592" max="14592" width="8.7109375" style="149" customWidth="1"/>
    <col min="14593" max="14593" width="31.5703125" style="149" customWidth="1"/>
    <col min="14594" max="14594" width="13.85546875" style="149" customWidth="1"/>
    <col min="14595" max="14595" width="19.140625" style="149" customWidth="1"/>
    <col min="14596" max="14596" width="17.5703125" style="149" customWidth="1"/>
    <col min="14597" max="14597" width="14.7109375" style="149" customWidth="1"/>
    <col min="14598" max="14847" width="8.140625" style="149"/>
    <col min="14848" max="14848" width="8.7109375" style="149" customWidth="1"/>
    <col min="14849" max="14849" width="31.5703125" style="149" customWidth="1"/>
    <col min="14850" max="14850" width="13.85546875" style="149" customWidth="1"/>
    <col min="14851" max="14851" width="19.140625" style="149" customWidth="1"/>
    <col min="14852" max="14852" width="17.5703125" style="149" customWidth="1"/>
    <col min="14853" max="14853" width="14.7109375" style="149" customWidth="1"/>
    <col min="14854" max="15103" width="8.140625" style="149"/>
    <col min="15104" max="15104" width="8.7109375" style="149" customWidth="1"/>
    <col min="15105" max="15105" width="31.5703125" style="149" customWidth="1"/>
    <col min="15106" max="15106" width="13.85546875" style="149" customWidth="1"/>
    <col min="15107" max="15107" width="19.140625" style="149" customWidth="1"/>
    <col min="15108" max="15108" width="17.5703125" style="149" customWidth="1"/>
    <col min="15109" max="15109" width="14.7109375" style="149" customWidth="1"/>
    <col min="15110" max="15359" width="8.140625" style="149"/>
    <col min="15360" max="15360" width="8.7109375" style="149" customWidth="1"/>
    <col min="15361" max="15361" width="31.5703125" style="149" customWidth="1"/>
    <col min="15362" max="15362" width="13.85546875" style="149" customWidth="1"/>
    <col min="15363" max="15363" width="19.140625" style="149" customWidth="1"/>
    <col min="15364" max="15364" width="17.5703125" style="149" customWidth="1"/>
    <col min="15365" max="15365" width="14.7109375" style="149" customWidth="1"/>
    <col min="15366" max="15615" width="8.140625" style="149"/>
    <col min="15616" max="15616" width="8.7109375" style="149" customWidth="1"/>
    <col min="15617" max="15617" width="31.5703125" style="149" customWidth="1"/>
    <col min="15618" max="15618" width="13.85546875" style="149" customWidth="1"/>
    <col min="15619" max="15619" width="19.140625" style="149" customWidth="1"/>
    <col min="15620" max="15620" width="17.5703125" style="149" customWidth="1"/>
    <col min="15621" max="15621" width="14.7109375" style="149" customWidth="1"/>
    <col min="15622" max="15871" width="8.140625" style="149"/>
    <col min="15872" max="15872" width="8.7109375" style="149" customWidth="1"/>
    <col min="15873" max="15873" width="31.5703125" style="149" customWidth="1"/>
    <col min="15874" max="15874" width="13.85546875" style="149" customWidth="1"/>
    <col min="15875" max="15875" width="19.140625" style="149" customWidth="1"/>
    <col min="15876" max="15876" width="17.5703125" style="149" customWidth="1"/>
    <col min="15877" max="15877" width="14.7109375" style="149" customWidth="1"/>
    <col min="15878" max="16127" width="8.140625" style="149"/>
    <col min="16128" max="16128" width="8.7109375" style="149" customWidth="1"/>
    <col min="16129" max="16129" width="31.5703125" style="149" customWidth="1"/>
    <col min="16130" max="16130" width="13.85546875" style="149" customWidth="1"/>
    <col min="16131" max="16131" width="19.140625" style="149" customWidth="1"/>
    <col min="16132" max="16132" width="17.5703125" style="149" customWidth="1"/>
    <col min="16133" max="16133" width="14.7109375" style="149" customWidth="1"/>
    <col min="16134" max="16384" width="8.140625" style="149"/>
  </cols>
  <sheetData>
    <row r="1" spans="1:5" ht="23.25" hidden="1" customHeight="1" x14ac:dyDescent="0.25">
      <c r="A1" s="203"/>
      <c r="B1" s="203"/>
      <c r="C1" s="203"/>
      <c r="D1" s="203"/>
      <c r="E1" s="203"/>
    </row>
    <row r="2" spans="1:5" hidden="1" x14ac:dyDescent="0.25">
      <c r="A2" s="203" t="s">
        <v>252</v>
      </c>
      <c r="B2" s="203"/>
      <c r="C2" s="203"/>
      <c r="D2" s="203"/>
      <c r="E2" s="203"/>
    </row>
    <row r="3" spans="1:5" ht="15.75" customHeight="1" x14ac:dyDescent="0.25">
      <c r="A3" s="205" t="s">
        <v>292</v>
      </c>
      <c r="B3" s="205"/>
      <c r="C3" s="205"/>
      <c r="D3" s="205"/>
      <c r="E3" s="205"/>
    </row>
    <row r="4" spans="1:5" x14ac:dyDescent="0.25">
      <c r="A4" s="205" t="s">
        <v>253</v>
      </c>
      <c r="B4" s="205"/>
      <c r="C4" s="205"/>
      <c r="D4" s="205"/>
      <c r="E4" s="205"/>
    </row>
    <row r="5" spans="1:5" x14ac:dyDescent="0.25">
      <c r="A5" s="205" t="s">
        <v>254</v>
      </c>
      <c r="B5" s="205"/>
      <c r="C5" s="205"/>
      <c r="D5" s="205"/>
      <c r="E5" s="205"/>
    </row>
    <row r="6" spans="1:5" ht="26.25" customHeight="1" x14ac:dyDescent="0.25">
      <c r="A6" s="203" t="s">
        <v>255</v>
      </c>
      <c r="B6" s="203"/>
      <c r="C6" s="203"/>
      <c r="D6" s="203"/>
      <c r="E6" s="149" t="s">
        <v>337</v>
      </c>
    </row>
    <row r="7" spans="1:5" x14ac:dyDescent="0.25">
      <c r="A7" s="203"/>
      <c r="B7" s="203"/>
      <c r="C7" s="203"/>
      <c r="D7" s="203"/>
      <c r="E7" s="203"/>
    </row>
    <row r="8" spans="1:5" ht="28.5" customHeight="1" x14ac:dyDescent="0.25">
      <c r="A8" s="204" t="s">
        <v>293</v>
      </c>
      <c r="B8" s="204"/>
      <c r="C8" s="204"/>
      <c r="D8" s="204"/>
      <c r="E8" s="204"/>
    </row>
    <row r="9" spans="1:5" ht="29.25" customHeight="1" x14ac:dyDescent="0.25">
      <c r="A9" s="204" t="s">
        <v>257</v>
      </c>
      <c r="B9" s="204"/>
      <c r="C9" s="204"/>
      <c r="D9" s="204"/>
      <c r="E9" s="204"/>
    </row>
    <row r="10" spans="1:5" ht="30" customHeight="1" x14ac:dyDescent="0.25">
      <c r="A10" s="204" t="s">
        <v>258</v>
      </c>
      <c r="B10" s="204"/>
      <c r="C10" s="204"/>
      <c r="D10" s="204"/>
      <c r="E10" s="204"/>
    </row>
    <row r="11" spans="1:5" ht="30" customHeight="1" x14ac:dyDescent="0.25">
      <c r="A11" s="204" t="s">
        <v>259</v>
      </c>
      <c r="B11" s="204"/>
      <c r="C11" s="204"/>
      <c r="D11" s="204"/>
      <c r="E11" s="204"/>
    </row>
    <row r="12" spans="1:5" ht="29.25" customHeight="1" x14ac:dyDescent="0.25">
      <c r="A12" s="204" t="s">
        <v>260</v>
      </c>
      <c r="B12" s="204"/>
      <c r="C12" s="204"/>
      <c r="D12" s="204"/>
      <c r="E12" s="204"/>
    </row>
    <row r="13" spans="1:5" ht="28.5" customHeight="1" x14ac:dyDescent="0.25">
      <c r="A13" s="204" t="s">
        <v>261</v>
      </c>
      <c r="B13" s="204"/>
      <c r="C13" s="204"/>
      <c r="D13" s="204"/>
      <c r="E13" s="204"/>
    </row>
    <row r="14" spans="1:5" ht="15.75" customHeight="1" thickBot="1" x14ac:dyDescent="0.3">
      <c r="A14" s="203"/>
      <c r="B14" s="203"/>
      <c r="C14" s="203"/>
      <c r="D14" s="203"/>
      <c r="E14" s="203"/>
    </row>
    <row r="15" spans="1:5" ht="120.75" thickBot="1" x14ac:dyDescent="0.3">
      <c r="A15" s="152" t="s">
        <v>2</v>
      </c>
      <c r="B15" s="150" t="s">
        <v>263</v>
      </c>
      <c r="C15" s="150" t="s">
        <v>0</v>
      </c>
      <c r="D15" s="150" t="s">
        <v>262</v>
      </c>
      <c r="E15" s="150" t="s">
        <v>1</v>
      </c>
    </row>
    <row r="16" spans="1:5" x14ac:dyDescent="0.25">
      <c r="A16" s="209" t="s">
        <v>8</v>
      </c>
      <c r="B16" s="210"/>
      <c r="C16" s="210"/>
      <c r="D16" s="210"/>
      <c r="E16" s="161"/>
    </row>
    <row r="17" spans="1:5" ht="15" customHeight="1" x14ac:dyDescent="0.25">
      <c r="A17" s="162" t="s">
        <v>55</v>
      </c>
      <c r="B17" s="163" t="s">
        <v>21</v>
      </c>
      <c r="C17" s="164" t="s">
        <v>11</v>
      </c>
      <c r="D17" s="165">
        <v>0.14000000000000001</v>
      </c>
      <c r="E17" s="166">
        <v>4845.79</v>
      </c>
    </row>
    <row r="18" spans="1:5" ht="15" customHeight="1" x14ac:dyDescent="0.25">
      <c r="A18" s="206" t="s">
        <v>264</v>
      </c>
      <c r="B18" s="207"/>
      <c r="C18" s="207"/>
      <c r="D18" s="208"/>
      <c r="E18" s="167"/>
    </row>
    <row r="19" spans="1:5" ht="15" customHeight="1" x14ac:dyDescent="0.25">
      <c r="A19" s="162" t="s">
        <v>338</v>
      </c>
      <c r="B19" s="168">
        <v>0.05</v>
      </c>
      <c r="C19" s="164" t="s">
        <v>17</v>
      </c>
      <c r="D19" s="165">
        <f>E19/B19</f>
        <v>3280.6</v>
      </c>
      <c r="E19" s="166">
        <v>164.03</v>
      </c>
    </row>
    <row r="20" spans="1:5" ht="15" customHeight="1" x14ac:dyDescent="0.25">
      <c r="A20" s="162" t="s">
        <v>339</v>
      </c>
      <c r="B20" s="169">
        <v>2</v>
      </c>
      <c r="C20" s="164" t="s">
        <v>13</v>
      </c>
      <c r="D20" s="165">
        <f t="shared" ref="D20:D21" si="0">E20/B20</f>
        <v>3324.62</v>
      </c>
      <c r="E20" s="166">
        <v>6649.24</v>
      </c>
    </row>
    <row r="21" spans="1:5" ht="29.25" customHeight="1" x14ac:dyDescent="0.25">
      <c r="A21" s="162" t="s">
        <v>340</v>
      </c>
      <c r="B21" s="168">
        <v>0.02</v>
      </c>
      <c r="C21" s="164" t="s">
        <v>17</v>
      </c>
      <c r="D21" s="165">
        <f t="shared" si="0"/>
        <v>43265.5</v>
      </c>
      <c r="E21" s="166">
        <v>865.31</v>
      </c>
    </row>
    <row r="22" spans="1:5" ht="29.25" customHeight="1" x14ac:dyDescent="0.25">
      <c r="A22" s="162" t="s">
        <v>243</v>
      </c>
      <c r="B22" s="163" t="s">
        <v>22</v>
      </c>
      <c r="C22" s="164" t="s">
        <v>11</v>
      </c>
      <c r="D22" s="165">
        <f>E22</f>
        <v>3494.4700000000003</v>
      </c>
      <c r="E22" s="166">
        <f>1744.47+1750</f>
        <v>3494.4700000000003</v>
      </c>
    </row>
    <row r="23" spans="1:5" ht="13.15" customHeight="1" x14ac:dyDescent="0.25">
      <c r="A23" s="162" t="s">
        <v>269</v>
      </c>
      <c r="B23" s="163" t="s">
        <v>22</v>
      </c>
      <c r="C23" s="164" t="s">
        <v>11</v>
      </c>
      <c r="D23" s="165">
        <f t="shared" ref="D23:D28" si="1">E23</f>
        <v>4604.42</v>
      </c>
      <c r="E23" s="166">
        <f>3319.79+1284.63</f>
        <v>4604.42</v>
      </c>
    </row>
    <row r="24" spans="1:5" ht="15" customHeight="1" x14ac:dyDescent="0.25">
      <c r="A24" s="162" t="s">
        <v>267</v>
      </c>
      <c r="B24" s="163" t="s">
        <v>248</v>
      </c>
      <c r="C24" s="164" t="s">
        <v>12</v>
      </c>
      <c r="D24" s="165">
        <f t="shared" si="1"/>
        <v>184180.68</v>
      </c>
      <c r="E24" s="166">
        <v>184180.68</v>
      </c>
    </row>
    <row r="25" spans="1:5" ht="15" customHeight="1" x14ac:dyDescent="0.25">
      <c r="A25" s="162" t="s">
        <v>268</v>
      </c>
      <c r="B25" s="163" t="s">
        <v>248</v>
      </c>
      <c r="C25" s="164" t="s">
        <v>12</v>
      </c>
      <c r="D25" s="165">
        <f t="shared" si="1"/>
        <v>2838.96</v>
      </c>
      <c r="E25" s="166">
        <v>2838.96</v>
      </c>
    </row>
    <row r="26" spans="1:5" s="172" customFormat="1" ht="30.6" customHeight="1" x14ac:dyDescent="0.25">
      <c r="A26" s="135" t="s">
        <v>197</v>
      </c>
      <c r="B26" s="138" t="s">
        <v>22</v>
      </c>
      <c r="C26" s="138" t="s">
        <v>89</v>
      </c>
      <c r="D26" s="138">
        <f t="shared" si="1"/>
        <v>1524.36</v>
      </c>
      <c r="E26" s="138">
        <v>1524.36</v>
      </c>
    </row>
    <row r="27" spans="1:5" ht="15" customHeight="1" x14ac:dyDescent="0.25">
      <c r="A27" s="206" t="s">
        <v>101</v>
      </c>
      <c r="B27" s="207"/>
      <c r="C27" s="207"/>
      <c r="D27" s="208"/>
      <c r="E27" s="167"/>
    </row>
    <row r="28" spans="1:5" ht="15" customHeight="1" x14ac:dyDescent="0.25">
      <c r="A28" s="162" t="s">
        <v>203</v>
      </c>
      <c r="B28" s="163" t="s">
        <v>22</v>
      </c>
      <c r="C28" s="164" t="s">
        <v>11</v>
      </c>
      <c r="D28" s="165">
        <f t="shared" si="1"/>
        <v>41960.12</v>
      </c>
      <c r="E28" s="166">
        <v>41960.12</v>
      </c>
    </row>
    <row r="29" spans="1:5" ht="15" customHeight="1" x14ac:dyDescent="0.25">
      <c r="A29" s="206" t="s">
        <v>273</v>
      </c>
      <c r="B29" s="207"/>
      <c r="C29" s="207"/>
      <c r="D29" s="208"/>
      <c r="E29" s="167"/>
    </row>
    <row r="30" spans="1:5" ht="15" customHeight="1" x14ac:dyDescent="0.25">
      <c r="A30" s="162" t="s">
        <v>318</v>
      </c>
      <c r="B30" s="169">
        <v>3</v>
      </c>
      <c r="C30" s="164" t="s">
        <v>208</v>
      </c>
      <c r="D30" s="165">
        <f t="shared" ref="D30:D48" si="2">E30/B30</f>
        <v>96.963333333333324</v>
      </c>
      <c r="E30" s="166">
        <v>290.89</v>
      </c>
    </row>
    <row r="31" spans="1:5" ht="15" customHeight="1" x14ac:dyDescent="0.25">
      <c r="A31" s="162" t="s">
        <v>59</v>
      </c>
      <c r="B31" s="169">
        <v>1</v>
      </c>
      <c r="C31" s="164" t="s">
        <v>14</v>
      </c>
      <c r="D31" s="165">
        <f t="shared" si="2"/>
        <v>1005.22</v>
      </c>
      <c r="E31" s="166">
        <v>1005.22</v>
      </c>
    </row>
    <row r="32" spans="1:5" ht="15" customHeight="1" x14ac:dyDescent="0.25">
      <c r="A32" s="162" t="s">
        <v>109</v>
      </c>
      <c r="B32" s="169">
        <v>1</v>
      </c>
      <c r="C32" s="164" t="s">
        <v>15</v>
      </c>
      <c r="D32" s="165">
        <f t="shared" si="2"/>
        <v>961.8</v>
      </c>
      <c r="E32" s="166">
        <v>961.8</v>
      </c>
    </row>
    <row r="33" spans="1:5" ht="15" customHeight="1" x14ac:dyDescent="0.25">
      <c r="A33" s="162" t="s">
        <v>344</v>
      </c>
      <c r="B33" s="169">
        <v>1</v>
      </c>
      <c r="C33" s="164" t="s">
        <v>13</v>
      </c>
      <c r="D33" s="165">
        <f t="shared" si="2"/>
        <v>149.54</v>
      </c>
      <c r="E33" s="166">
        <v>149.54</v>
      </c>
    </row>
    <row r="34" spans="1:5" ht="15" customHeight="1" x14ac:dyDescent="0.25">
      <c r="A34" s="162" t="s">
        <v>345</v>
      </c>
      <c r="B34" s="169">
        <v>2</v>
      </c>
      <c r="C34" s="164" t="s">
        <v>346</v>
      </c>
      <c r="D34" s="165">
        <f t="shared" si="2"/>
        <v>1072.9749999999999</v>
      </c>
      <c r="E34" s="166">
        <v>2145.9499999999998</v>
      </c>
    </row>
    <row r="35" spans="1:5" ht="15" customHeight="1" x14ac:dyDescent="0.25">
      <c r="A35" s="162" t="s">
        <v>77</v>
      </c>
      <c r="B35" s="168">
        <v>0.08</v>
      </c>
      <c r="C35" s="164" t="s">
        <v>78</v>
      </c>
      <c r="D35" s="165">
        <f t="shared" si="2"/>
        <v>30294.625</v>
      </c>
      <c r="E35" s="166">
        <v>2423.5700000000002</v>
      </c>
    </row>
    <row r="36" spans="1:5" ht="15" customHeight="1" x14ac:dyDescent="0.25">
      <c r="A36" s="162" t="s">
        <v>347</v>
      </c>
      <c r="B36" s="168">
        <f>2*1.91</f>
        <v>3.82</v>
      </c>
      <c r="C36" s="164" t="s">
        <v>16</v>
      </c>
      <c r="D36" s="165">
        <f t="shared" si="2"/>
        <v>1915.0942408376964</v>
      </c>
      <c r="E36" s="166">
        <f>2*3657.83</f>
        <v>7315.66</v>
      </c>
    </row>
    <row r="37" spans="1:5" ht="28.5" customHeight="1" x14ac:dyDescent="0.25">
      <c r="A37" s="162" t="s">
        <v>60</v>
      </c>
      <c r="B37" s="168">
        <f>2*1.91</f>
        <v>3.82</v>
      </c>
      <c r="C37" s="164" t="s">
        <v>16</v>
      </c>
      <c r="D37" s="165">
        <f>E37/B37</f>
        <v>2005.5392670157069</v>
      </c>
      <c r="E37" s="166">
        <f>2*3830.58</f>
        <v>7661.16</v>
      </c>
    </row>
    <row r="38" spans="1:5" ht="15" customHeight="1" x14ac:dyDescent="0.25">
      <c r="A38" s="162" t="s">
        <v>210</v>
      </c>
      <c r="B38" s="168">
        <v>0.01</v>
      </c>
      <c r="C38" s="164" t="s">
        <v>17</v>
      </c>
      <c r="D38" s="165">
        <f t="shared" si="2"/>
        <v>30081</v>
      </c>
      <c r="E38" s="166">
        <v>300.81</v>
      </c>
    </row>
    <row r="39" spans="1:5" ht="15" customHeight="1" x14ac:dyDescent="0.25">
      <c r="A39" s="162" t="s">
        <v>348</v>
      </c>
      <c r="B39" s="169">
        <v>1</v>
      </c>
      <c r="C39" s="164" t="s">
        <v>13</v>
      </c>
      <c r="D39" s="165">
        <f t="shared" si="2"/>
        <v>345.95</v>
      </c>
      <c r="E39" s="166">
        <v>345.95</v>
      </c>
    </row>
    <row r="40" spans="1:5" ht="15" customHeight="1" x14ac:dyDescent="0.25">
      <c r="A40" s="162" t="s">
        <v>349</v>
      </c>
      <c r="B40" s="169">
        <v>1</v>
      </c>
      <c r="C40" s="164" t="s">
        <v>14</v>
      </c>
      <c r="D40" s="165">
        <f t="shared" si="2"/>
        <v>611.75</v>
      </c>
      <c r="E40" s="166">
        <v>611.75</v>
      </c>
    </row>
    <row r="41" spans="1:5" ht="15" customHeight="1" x14ac:dyDescent="0.25">
      <c r="A41" s="162" t="s">
        <v>79</v>
      </c>
      <c r="B41" s="168">
        <v>0.45</v>
      </c>
      <c r="C41" s="164" t="s">
        <v>15</v>
      </c>
      <c r="D41" s="165">
        <f t="shared" si="2"/>
        <v>17212.244444444445</v>
      </c>
      <c r="E41" s="166">
        <v>7745.51</v>
      </c>
    </row>
    <row r="42" spans="1:5" ht="15" customHeight="1" x14ac:dyDescent="0.25">
      <c r="A42" s="162" t="s">
        <v>63</v>
      </c>
      <c r="B42" s="169">
        <v>3</v>
      </c>
      <c r="C42" s="164" t="s">
        <v>18</v>
      </c>
      <c r="D42" s="165">
        <f t="shared" si="2"/>
        <v>253.75666666666666</v>
      </c>
      <c r="E42" s="166">
        <v>761.27</v>
      </c>
    </row>
    <row r="43" spans="1:5" ht="15" customHeight="1" x14ac:dyDescent="0.25">
      <c r="A43" s="162" t="s">
        <v>321</v>
      </c>
      <c r="B43" s="169">
        <v>3</v>
      </c>
      <c r="C43" s="164" t="s">
        <v>208</v>
      </c>
      <c r="D43" s="165">
        <f t="shared" si="2"/>
        <v>77.540000000000006</v>
      </c>
      <c r="E43" s="166">
        <v>232.62</v>
      </c>
    </row>
    <row r="44" spans="1:5" ht="15" customHeight="1" x14ac:dyDescent="0.25">
      <c r="A44" s="162" t="s">
        <v>279</v>
      </c>
      <c r="B44" s="169">
        <v>1</v>
      </c>
      <c r="C44" s="164" t="s">
        <v>13</v>
      </c>
      <c r="D44" s="165">
        <f t="shared" si="2"/>
        <v>7368.26</v>
      </c>
      <c r="E44" s="166">
        <v>7368.26</v>
      </c>
    </row>
    <row r="45" spans="1:5" ht="15" customHeight="1" x14ac:dyDescent="0.25">
      <c r="A45" s="162" t="s">
        <v>213</v>
      </c>
      <c r="B45" s="169">
        <v>1</v>
      </c>
      <c r="C45" s="164" t="s">
        <v>14</v>
      </c>
      <c r="D45" s="165">
        <f t="shared" si="2"/>
        <v>10936.37</v>
      </c>
      <c r="E45" s="166">
        <v>10936.37</v>
      </c>
    </row>
    <row r="46" spans="1:5" ht="15" customHeight="1" x14ac:dyDescent="0.25">
      <c r="A46" s="162" t="s">
        <v>217</v>
      </c>
      <c r="B46" s="169">
        <v>1</v>
      </c>
      <c r="C46" s="164" t="s">
        <v>19</v>
      </c>
      <c r="D46" s="165">
        <f t="shared" si="2"/>
        <v>857.06</v>
      </c>
      <c r="E46" s="166">
        <v>857.06</v>
      </c>
    </row>
    <row r="47" spans="1:5" ht="15" customHeight="1" x14ac:dyDescent="0.25">
      <c r="A47" s="162" t="s">
        <v>281</v>
      </c>
      <c r="B47" s="169">
        <v>1</v>
      </c>
      <c r="C47" s="164" t="s">
        <v>19</v>
      </c>
      <c r="D47" s="165">
        <f t="shared" si="2"/>
        <v>598.84</v>
      </c>
      <c r="E47" s="166">
        <v>598.84</v>
      </c>
    </row>
    <row r="48" spans="1:5" ht="15" customHeight="1" x14ac:dyDescent="0.25">
      <c r="A48" s="162" t="s">
        <v>66</v>
      </c>
      <c r="B48" s="169">
        <v>33</v>
      </c>
      <c r="C48" s="164" t="s">
        <v>19</v>
      </c>
      <c r="D48" s="165">
        <f t="shared" si="2"/>
        <v>302.27181818181816</v>
      </c>
      <c r="E48" s="166">
        <v>9974.9699999999993</v>
      </c>
    </row>
    <row r="49" spans="1:5" ht="15" customHeight="1" x14ac:dyDescent="0.25">
      <c r="A49" s="206" t="s">
        <v>282</v>
      </c>
      <c r="B49" s="207"/>
      <c r="C49" s="207"/>
      <c r="D49" s="208"/>
      <c r="E49" s="167"/>
    </row>
    <row r="50" spans="1:5" ht="15" customHeight="1" x14ac:dyDescent="0.25">
      <c r="A50" s="162" t="s">
        <v>88</v>
      </c>
      <c r="B50" s="168">
        <v>0.16</v>
      </c>
      <c r="C50" s="164" t="s">
        <v>17</v>
      </c>
      <c r="D50" s="165">
        <f t="shared" ref="D50:D53" si="3">E50/B50</f>
        <v>4274.8125</v>
      </c>
      <c r="E50" s="166">
        <v>683.97</v>
      </c>
    </row>
    <row r="51" spans="1:5" ht="15" customHeight="1" x14ac:dyDescent="0.25">
      <c r="A51" s="162" t="s">
        <v>350</v>
      </c>
      <c r="B51" s="170">
        <v>2.4E-2</v>
      </c>
      <c r="C51" s="164" t="s">
        <v>15</v>
      </c>
      <c r="D51" s="165">
        <f t="shared" si="3"/>
        <v>34768.75</v>
      </c>
      <c r="E51" s="166">
        <v>834.45</v>
      </c>
    </row>
    <row r="52" spans="1:5" ht="15" customHeight="1" x14ac:dyDescent="0.25">
      <c r="A52" s="162" t="s">
        <v>351</v>
      </c>
      <c r="B52" s="168">
        <v>0.03</v>
      </c>
      <c r="C52" s="164" t="s">
        <v>17</v>
      </c>
      <c r="D52" s="165">
        <f t="shared" si="3"/>
        <v>48006.333333333336</v>
      </c>
      <c r="E52" s="166">
        <v>1440.19</v>
      </c>
    </row>
    <row r="53" spans="1:5" ht="15" customHeight="1" x14ac:dyDescent="0.25">
      <c r="A53" s="162" t="s">
        <v>352</v>
      </c>
      <c r="B53" s="170">
        <v>1.0999999999999999E-2</v>
      </c>
      <c r="C53" s="164" t="s">
        <v>15</v>
      </c>
      <c r="D53" s="165">
        <f t="shared" si="3"/>
        <v>43894.545454545456</v>
      </c>
      <c r="E53" s="166">
        <v>482.84</v>
      </c>
    </row>
    <row r="54" spans="1:5" ht="15" customHeight="1" x14ac:dyDescent="0.25">
      <c r="A54" s="162" t="s">
        <v>218</v>
      </c>
      <c r="B54" s="169">
        <v>4</v>
      </c>
      <c r="C54" s="164" t="s">
        <v>111</v>
      </c>
      <c r="D54" s="165">
        <f t="shared" ref="D54:D70" si="4">E54/B54</f>
        <v>222.435</v>
      </c>
      <c r="E54" s="166">
        <v>889.74</v>
      </c>
    </row>
    <row r="55" spans="1:5" ht="28.5" customHeight="1" x14ac:dyDescent="0.25">
      <c r="A55" s="162" t="s">
        <v>67</v>
      </c>
      <c r="B55" s="168">
        <v>1.91</v>
      </c>
      <c r="C55" s="164" t="s">
        <v>16</v>
      </c>
      <c r="D55" s="165">
        <f t="shared" si="4"/>
        <v>2026</v>
      </c>
      <c r="E55" s="166">
        <v>3869.66</v>
      </c>
    </row>
    <row r="56" spans="1:5" ht="28.5" customHeight="1" x14ac:dyDescent="0.25">
      <c r="A56" s="162" t="s">
        <v>353</v>
      </c>
      <c r="B56" s="168">
        <v>1.91</v>
      </c>
      <c r="C56" s="164" t="s">
        <v>16</v>
      </c>
      <c r="D56" s="165">
        <f t="shared" si="4"/>
        <v>2013.6858638743456</v>
      </c>
      <c r="E56" s="166">
        <v>3846.14</v>
      </c>
    </row>
    <row r="57" spans="1:5" ht="28.5" customHeight="1" x14ac:dyDescent="0.25">
      <c r="A57" s="162" t="s">
        <v>354</v>
      </c>
      <c r="B57" s="170">
        <f>2*2.671</f>
        <v>5.3419999999999996</v>
      </c>
      <c r="C57" s="164" t="s">
        <v>16</v>
      </c>
      <c r="D57" s="165">
        <f t="shared" si="4"/>
        <v>610.32946461999256</v>
      </c>
      <c r="E57" s="166">
        <f>2*1630.19</f>
        <v>3260.38</v>
      </c>
    </row>
    <row r="58" spans="1:5" ht="15" customHeight="1" x14ac:dyDescent="0.25">
      <c r="A58" s="162" t="s">
        <v>327</v>
      </c>
      <c r="B58" s="169">
        <v>25</v>
      </c>
      <c r="C58" s="164" t="s">
        <v>225</v>
      </c>
      <c r="D58" s="165">
        <f t="shared" si="4"/>
        <v>81.420400000000001</v>
      </c>
      <c r="E58" s="166">
        <v>2035.51</v>
      </c>
    </row>
    <row r="59" spans="1:5" ht="15" customHeight="1" x14ac:dyDescent="0.25">
      <c r="A59" s="162" t="s">
        <v>284</v>
      </c>
      <c r="B59" s="169">
        <v>66</v>
      </c>
      <c r="C59" s="164" t="s">
        <v>225</v>
      </c>
      <c r="D59" s="165">
        <f t="shared" si="4"/>
        <v>80.63909090909091</v>
      </c>
      <c r="E59" s="166">
        <v>5322.18</v>
      </c>
    </row>
    <row r="60" spans="1:5" ht="15" customHeight="1" x14ac:dyDescent="0.25">
      <c r="A60" s="162" t="s">
        <v>223</v>
      </c>
      <c r="B60" s="169">
        <v>6</v>
      </c>
      <c r="C60" s="164" t="s">
        <v>68</v>
      </c>
      <c r="D60" s="165">
        <f t="shared" si="4"/>
        <v>47.083333333333336</v>
      </c>
      <c r="E60" s="166">
        <v>282.5</v>
      </c>
    </row>
    <row r="61" spans="1:5" ht="15" customHeight="1" x14ac:dyDescent="0.25">
      <c r="A61" s="162" t="s">
        <v>224</v>
      </c>
      <c r="B61" s="169">
        <v>6</v>
      </c>
      <c r="C61" s="164" t="s">
        <v>225</v>
      </c>
      <c r="D61" s="165">
        <f t="shared" si="4"/>
        <v>116.50833333333333</v>
      </c>
      <c r="E61" s="166">
        <v>699.05</v>
      </c>
    </row>
    <row r="62" spans="1:5" ht="15" customHeight="1" x14ac:dyDescent="0.25">
      <c r="A62" s="162" t="s">
        <v>355</v>
      </c>
      <c r="B62" s="169">
        <v>30</v>
      </c>
      <c r="C62" s="164" t="s">
        <v>225</v>
      </c>
      <c r="D62" s="165">
        <f t="shared" si="4"/>
        <v>55.318666666666665</v>
      </c>
      <c r="E62" s="166">
        <v>1659.56</v>
      </c>
    </row>
    <row r="63" spans="1:5" ht="15" customHeight="1" x14ac:dyDescent="0.25">
      <c r="A63" s="162" t="s">
        <v>356</v>
      </c>
      <c r="B63" s="169">
        <v>1</v>
      </c>
      <c r="C63" s="164" t="s">
        <v>13</v>
      </c>
      <c r="D63" s="165">
        <f t="shared" si="4"/>
        <v>670.48</v>
      </c>
      <c r="E63" s="166">
        <v>670.48</v>
      </c>
    </row>
    <row r="64" spans="1:5" ht="29.45" customHeight="1" x14ac:dyDescent="0.25">
      <c r="A64" s="162" t="s">
        <v>80</v>
      </c>
      <c r="B64" s="169">
        <v>140</v>
      </c>
      <c r="C64" s="164" t="s">
        <v>81</v>
      </c>
      <c r="D64" s="165">
        <f t="shared" si="4"/>
        <v>57.092857142857142</v>
      </c>
      <c r="E64" s="166">
        <v>7993</v>
      </c>
    </row>
    <row r="65" spans="1:7" ht="15" customHeight="1" x14ac:dyDescent="0.25">
      <c r="A65" s="162" t="s">
        <v>341</v>
      </c>
      <c r="B65" s="170">
        <v>7.6999999999999999E-2</v>
      </c>
      <c r="C65" s="164" t="s">
        <v>119</v>
      </c>
      <c r="D65" s="165">
        <f t="shared" ref="D65" si="5">E65/B65</f>
        <v>48070.519480519477</v>
      </c>
      <c r="E65" s="166">
        <v>3701.43</v>
      </c>
    </row>
    <row r="66" spans="1:7" ht="15" customHeight="1" x14ac:dyDescent="0.25">
      <c r="A66" s="162" t="s">
        <v>342</v>
      </c>
      <c r="B66" s="169">
        <v>2</v>
      </c>
      <c r="C66" s="164" t="s">
        <v>13</v>
      </c>
      <c r="D66" s="165">
        <f t="shared" ref="D66" si="6">E66/B66</f>
        <v>939.86500000000001</v>
      </c>
      <c r="E66" s="166">
        <v>1879.73</v>
      </c>
    </row>
    <row r="67" spans="1:7" ht="15" customHeight="1" x14ac:dyDescent="0.25">
      <c r="A67" s="162" t="s">
        <v>343</v>
      </c>
      <c r="B67" s="169">
        <v>2</v>
      </c>
      <c r="C67" s="164" t="s">
        <v>13</v>
      </c>
      <c r="D67" s="165">
        <f t="shared" ref="D67" si="7">E67/B67</f>
        <v>1049.98</v>
      </c>
      <c r="E67" s="166">
        <v>2099.96</v>
      </c>
    </row>
    <row r="68" spans="1:7" ht="32.25" customHeight="1" x14ac:dyDescent="0.25">
      <c r="A68" s="162" t="s">
        <v>357</v>
      </c>
      <c r="B68" s="170">
        <f>2*1.335</f>
        <v>2.67</v>
      </c>
      <c r="C68" s="164" t="s">
        <v>16</v>
      </c>
      <c r="D68" s="165">
        <f>E68/B68</f>
        <v>610.26966292134841</v>
      </c>
      <c r="E68" s="166">
        <f>2*814.71</f>
        <v>1629.42</v>
      </c>
    </row>
    <row r="69" spans="1:7" ht="27.75" customHeight="1" x14ac:dyDescent="0.25">
      <c r="A69" s="162" t="s">
        <v>358</v>
      </c>
      <c r="B69" s="170">
        <v>2E-3</v>
      </c>
      <c r="C69" s="164" t="s">
        <v>89</v>
      </c>
      <c r="D69" s="165">
        <f t="shared" si="4"/>
        <v>9465</v>
      </c>
      <c r="E69" s="166">
        <v>18.93</v>
      </c>
    </row>
    <row r="70" spans="1:7" ht="15.75" customHeight="1" x14ac:dyDescent="0.25">
      <c r="A70" s="162" t="s">
        <v>359</v>
      </c>
      <c r="B70" s="170">
        <v>2E-3</v>
      </c>
      <c r="C70" s="164" t="s">
        <v>89</v>
      </c>
      <c r="D70" s="165">
        <f t="shared" si="4"/>
        <v>183350</v>
      </c>
      <c r="E70" s="166">
        <v>366.7</v>
      </c>
    </row>
    <row r="71" spans="1:7" ht="15" customHeight="1" x14ac:dyDescent="0.25">
      <c r="A71" s="162" t="s">
        <v>113</v>
      </c>
      <c r="B71" s="168">
        <v>0.01</v>
      </c>
      <c r="C71" s="164" t="s">
        <v>90</v>
      </c>
      <c r="D71" s="165">
        <f>E71/B71</f>
        <v>40312</v>
      </c>
      <c r="E71" s="166">
        <v>403.12</v>
      </c>
    </row>
    <row r="72" spans="1:7" ht="15" customHeight="1" x14ac:dyDescent="0.25">
      <c r="A72" s="206" t="s">
        <v>39</v>
      </c>
      <c r="B72" s="207"/>
      <c r="C72" s="207"/>
      <c r="D72" s="208"/>
      <c r="E72" s="167"/>
    </row>
    <row r="73" spans="1:7" ht="30.75" customHeight="1" x14ac:dyDescent="0.25">
      <c r="A73" s="162" t="s">
        <v>58</v>
      </c>
      <c r="B73" s="163" t="s">
        <v>247</v>
      </c>
      <c r="C73" s="164" t="s">
        <v>11</v>
      </c>
      <c r="D73" s="165">
        <f t="shared" ref="D73" si="8">E73</f>
        <v>8338.26</v>
      </c>
      <c r="E73" s="166">
        <v>8338.26</v>
      </c>
    </row>
    <row r="74" spans="1:7" x14ac:dyDescent="0.25">
      <c r="A74" s="206" t="s">
        <v>102</v>
      </c>
      <c r="B74" s="207"/>
      <c r="C74" s="207"/>
      <c r="D74" s="208"/>
      <c r="E74" s="167"/>
    </row>
    <row r="75" spans="1:7" ht="15" customHeight="1" x14ac:dyDescent="0.25">
      <c r="A75" s="162" t="s">
        <v>204</v>
      </c>
      <c r="B75" s="163" t="s">
        <v>247</v>
      </c>
      <c r="C75" s="164" t="s">
        <v>272</v>
      </c>
      <c r="D75" s="165">
        <f t="shared" ref="D75" si="9">E75</f>
        <v>9350</v>
      </c>
      <c r="E75" s="166">
        <v>9350</v>
      </c>
    </row>
    <row r="76" spans="1:7" x14ac:dyDescent="0.25">
      <c r="A76" s="206" t="s">
        <v>82</v>
      </c>
      <c r="B76" s="207"/>
      <c r="C76" s="207"/>
      <c r="D76" s="208"/>
      <c r="E76" s="167"/>
    </row>
    <row r="77" spans="1:7" ht="15" customHeight="1" x14ac:dyDescent="0.25">
      <c r="A77" s="162" t="s">
        <v>83</v>
      </c>
      <c r="B77" s="163" t="s">
        <v>247</v>
      </c>
      <c r="C77" s="164" t="s">
        <v>11</v>
      </c>
      <c r="D77" s="165">
        <f t="shared" ref="D77" si="10">E77</f>
        <v>21600</v>
      </c>
      <c r="E77" s="166">
        <v>21600</v>
      </c>
    </row>
    <row r="78" spans="1:7" ht="15" customHeight="1" x14ac:dyDescent="0.25">
      <c r="A78" s="206" t="s">
        <v>330</v>
      </c>
      <c r="B78" s="207"/>
      <c r="C78" s="207"/>
      <c r="D78" s="208"/>
      <c r="E78" s="167"/>
    </row>
    <row r="79" spans="1:7" ht="15" customHeight="1" thickBot="1" x14ac:dyDescent="0.3">
      <c r="A79" s="162" t="s">
        <v>85</v>
      </c>
      <c r="B79" s="163" t="s">
        <v>22</v>
      </c>
      <c r="C79" s="164" t="s">
        <v>11</v>
      </c>
      <c r="D79" s="165">
        <f t="shared" ref="D79:D80" si="11">E79</f>
        <v>1780.89</v>
      </c>
      <c r="E79" s="166">
        <v>1780.89</v>
      </c>
    </row>
    <row r="80" spans="1:7" ht="31.5" customHeight="1" x14ac:dyDescent="0.25">
      <c r="A80" s="162" t="s">
        <v>331</v>
      </c>
      <c r="B80" s="163" t="s">
        <v>22</v>
      </c>
      <c r="C80" s="164" t="s">
        <v>11</v>
      </c>
      <c r="D80" s="165">
        <f t="shared" si="11"/>
        <v>1608.77</v>
      </c>
      <c r="E80" s="166">
        <v>1608.77</v>
      </c>
      <c r="F80" s="153">
        <f>SUM(E17:E80)</f>
        <v>399561.44</v>
      </c>
      <c r="G80" s="151" t="s">
        <v>360</v>
      </c>
    </row>
    <row r="81" spans="1:6" s="28" customFormat="1" x14ac:dyDescent="0.25">
      <c r="A81" s="33" t="s">
        <v>10</v>
      </c>
      <c r="B81" s="139"/>
      <c r="C81" s="139"/>
      <c r="D81" s="139"/>
      <c r="E81" s="140"/>
    </row>
    <row r="82" spans="1:6" s="28" customFormat="1" x14ac:dyDescent="0.25">
      <c r="A82" s="34" t="s">
        <v>72</v>
      </c>
      <c r="B82" s="141" t="s">
        <v>21</v>
      </c>
      <c r="C82" s="141" t="s">
        <v>11</v>
      </c>
      <c r="D82" s="141">
        <f>E82</f>
        <v>39956.144</v>
      </c>
      <c r="E82" s="142">
        <f>SUM(E17:E80)*10%</f>
        <v>39956.144</v>
      </c>
    </row>
    <row r="83" spans="1:6" x14ac:dyDescent="0.25">
      <c r="A83" s="143" t="s">
        <v>25</v>
      </c>
      <c r="B83" s="138"/>
      <c r="C83" s="138"/>
      <c r="D83" s="138"/>
      <c r="E83" s="144">
        <f>F80+E82</f>
        <v>439517.58400000003</v>
      </c>
    </row>
    <row r="84" spans="1:6" x14ac:dyDescent="0.25">
      <c r="A84" s="203"/>
      <c r="B84" s="203"/>
      <c r="C84" s="203"/>
      <c r="D84" s="203"/>
      <c r="E84" s="203"/>
    </row>
    <row r="85" spans="1:6" x14ac:dyDescent="0.25">
      <c r="A85" s="203"/>
      <c r="B85" s="203"/>
      <c r="C85" s="203"/>
      <c r="D85" s="203"/>
      <c r="E85" s="203"/>
    </row>
    <row r="86" spans="1:6" s="156" customFormat="1" ht="21.75" customHeight="1" x14ac:dyDescent="0.25">
      <c r="A86" s="212" t="s">
        <v>362</v>
      </c>
      <c r="B86" s="212"/>
      <c r="C86" s="212"/>
      <c r="D86" s="212"/>
      <c r="E86" s="154">
        <f>E83</f>
        <v>439517.58400000003</v>
      </c>
      <c r="F86" s="155"/>
    </row>
    <row r="87" spans="1:6" s="156" customFormat="1" ht="20.25" customHeight="1" x14ac:dyDescent="0.25">
      <c r="A87" s="211" t="str">
        <f>[1]!Сумма_прописью(E86)</f>
        <v>Четыреста  тридцать девять тысяч пятьсот  семнадцать рублей 58 копеек.</v>
      </c>
      <c r="B87" s="211"/>
      <c r="C87" s="211"/>
      <c r="D87" s="211"/>
      <c r="E87" s="211"/>
      <c r="F87" s="157"/>
    </row>
    <row r="88" spans="1:6" s="156" customFormat="1" ht="24.75" customHeight="1" x14ac:dyDescent="0.25">
      <c r="A88" s="212" t="s">
        <v>288</v>
      </c>
      <c r="B88" s="212"/>
      <c r="C88" s="212"/>
      <c r="D88" s="212"/>
      <c r="E88" s="212"/>
      <c r="F88" s="158"/>
    </row>
    <row r="89" spans="1:6" s="156" customFormat="1" ht="24" customHeight="1" x14ac:dyDescent="0.25">
      <c r="A89" s="212" t="s">
        <v>289</v>
      </c>
      <c r="B89" s="212"/>
      <c r="C89" s="212"/>
      <c r="D89" s="212"/>
      <c r="E89" s="212"/>
      <c r="F89" s="158"/>
    </row>
    <row r="90" spans="1:6" s="156" customFormat="1" ht="30.75" customHeight="1" x14ac:dyDescent="0.25">
      <c r="A90" s="212" t="s">
        <v>290</v>
      </c>
      <c r="B90" s="212"/>
      <c r="C90" s="212"/>
      <c r="D90" s="212"/>
      <c r="E90" s="212"/>
      <c r="F90" s="158"/>
    </row>
    <row r="91" spans="1:6" s="156" customFormat="1" x14ac:dyDescent="0.25">
      <c r="A91" s="159"/>
      <c r="B91" s="159"/>
      <c r="C91" s="159"/>
      <c r="D91" s="159"/>
      <c r="E91" s="159"/>
      <c r="F91" s="159"/>
    </row>
    <row r="92" spans="1:6" s="156" customFormat="1" ht="24.75" customHeight="1" x14ac:dyDescent="0.25">
      <c r="A92" s="212" t="s">
        <v>361</v>
      </c>
      <c r="B92" s="212"/>
      <c r="C92" s="212"/>
      <c r="D92" s="212"/>
      <c r="E92" s="212"/>
      <c r="F92" s="158"/>
    </row>
    <row r="93" spans="1:6" ht="18.75" customHeight="1" x14ac:dyDescent="0.25">
      <c r="A93" s="160" t="s">
        <v>334</v>
      </c>
      <c r="B93" s="160"/>
      <c r="C93" s="160"/>
      <c r="D93" s="160"/>
      <c r="E93" s="160"/>
    </row>
    <row r="94" spans="1:6" ht="24.75" customHeight="1" x14ac:dyDescent="0.25">
      <c r="A94" s="160" t="s">
        <v>363</v>
      </c>
      <c r="B94" s="160"/>
      <c r="C94" s="160"/>
      <c r="D94" s="160"/>
      <c r="E94" s="160"/>
    </row>
    <row r="95" spans="1:6" ht="10.5" customHeight="1" x14ac:dyDescent="0.25">
      <c r="B95" s="160"/>
      <c r="C95" s="160"/>
      <c r="D95" s="160" t="s">
        <v>27</v>
      </c>
      <c r="E95" s="160"/>
    </row>
    <row r="96" spans="1:6" x14ac:dyDescent="0.25">
      <c r="A96" s="203"/>
      <c r="B96" s="203"/>
      <c r="C96" s="203"/>
      <c r="D96" s="203"/>
      <c r="E96" s="203"/>
    </row>
    <row r="97" spans="1:5" ht="15" customHeight="1" x14ac:dyDescent="0.25">
      <c r="A97" s="203" t="s">
        <v>291</v>
      </c>
      <c r="B97" s="203"/>
      <c r="C97" s="203"/>
      <c r="D97" s="203"/>
      <c r="E97" s="203"/>
    </row>
    <row r="98" spans="1:5" ht="10.5" customHeight="1" x14ac:dyDescent="0.25">
      <c r="B98" s="203"/>
      <c r="C98" s="203"/>
      <c r="D98" s="203" t="s">
        <v>27</v>
      </c>
      <c r="E98" s="203"/>
    </row>
  </sheetData>
  <mergeCells count="35">
    <mergeCell ref="A96:E96"/>
    <mergeCell ref="A86:D86"/>
    <mergeCell ref="A97:E97"/>
    <mergeCell ref="B98:C98"/>
    <mergeCell ref="D98:E98"/>
    <mergeCell ref="A90:E90"/>
    <mergeCell ref="A92:E92"/>
    <mergeCell ref="A84:E84"/>
    <mergeCell ref="A85:E85"/>
    <mergeCell ref="A87:E87"/>
    <mergeCell ref="A88:E88"/>
    <mergeCell ref="A89:E89"/>
    <mergeCell ref="A78:D78"/>
    <mergeCell ref="A74:D74"/>
    <mergeCell ref="A76:D76"/>
    <mergeCell ref="A72:D72"/>
    <mergeCell ref="A49:D49"/>
    <mergeCell ref="A29:D29"/>
    <mergeCell ref="A16:D16"/>
    <mergeCell ref="A18:D18"/>
    <mergeCell ref="A10:E10"/>
    <mergeCell ref="A11:E11"/>
    <mergeCell ref="A12:E12"/>
    <mergeCell ref="A13:E13"/>
    <mergeCell ref="A14:E14"/>
    <mergeCell ref="A7:E7"/>
    <mergeCell ref="A8:E8"/>
    <mergeCell ref="A9:E9"/>
    <mergeCell ref="A5:E5"/>
    <mergeCell ref="A27:D27"/>
    <mergeCell ref="A1:E1"/>
    <mergeCell ref="A2:E2"/>
    <mergeCell ref="A4:E4"/>
    <mergeCell ref="A3:E3"/>
    <mergeCell ref="A6:D6"/>
  </mergeCells>
  <pageMargins left="0.70866141732283472" right="0.51181102362204722" top="0.74803149606299213" bottom="0.74803149606299213" header="0" footer="0"/>
  <pageSetup paperSize="9" scale="7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10</vt:i4>
      </vt:variant>
    </vt:vector>
  </HeadingPairs>
  <TitlesOfParts>
    <vt:vector size="20" baseType="lpstr">
      <vt:lpstr>Акт</vt:lpstr>
      <vt:lpstr>Бюджет</vt:lpstr>
      <vt:lpstr>2018</vt:lpstr>
      <vt:lpstr>Акт (2)</vt:lpstr>
      <vt:lpstr>2019</vt:lpstr>
      <vt:lpstr>Лист3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Бюджет!Область_печати</vt:lpstr>
      <vt:lpstr>Лист1!Область_печати</vt:lpstr>
      <vt:lpstr>Лист3!Область_печати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2022-04-12T15:05:38Z</dcterms:modified>
</cp:coreProperties>
</file>