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315" yWindow="405" windowWidth="16035" windowHeight="10650" firstSheet="2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Акт!$A$1:$E$119</definedName>
    <definedName name="_xlnm.Print_Area" localSheetId="3">'Акт (2)'!$A$1:$E$118</definedName>
    <definedName name="_xlnm.Print_Area" localSheetId="9">акт21!$A$3:$E$132</definedName>
    <definedName name="_xlnm.Print_Area" localSheetId="1">Бюджет!$A$1:$D$41</definedName>
    <definedName name="_xlnm.Print_Area" localSheetId="7">Лист1!$A$3:$E$99</definedName>
    <definedName name="_xlnm.Print_Area" localSheetId="5">Лист3!$A$2:$E$91</definedName>
  </definedNames>
  <calcPr calcId="145621"/>
</workbook>
</file>

<file path=xl/calcChain.xml><?xml version="1.0" encoding="utf-8"?>
<calcChain xmlns="http://schemas.openxmlformats.org/spreadsheetml/2006/main">
  <c r="D24" i="10" l="1"/>
  <c r="A121" i="10"/>
  <c r="E90" i="10" l="1"/>
  <c r="B90" i="10"/>
  <c r="E21" i="10"/>
  <c r="D102" i="10"/>
  <c r="E84" i="10" l="1"/>
  <c r="B84" i="10"/>
  <c r="E83" i="10"/>
  <c r="B83" i="10"/>
  <c r="E20" i="10"/>
  <c r="F18" i="9" l="1"/>
  <c r="F14" i="9"/>
  <c r="D7" i="9"/>
  <c r="E116" i="10"/>
  <c r="D116" i="10" s="1"/>
  <c r="F114" i="10"/>
  <c r="D114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19" i="10"/>
  <c r="D20" i="10"/>
  <c r="D21" i="10"/>
  <c r="D22" i="10"/>
  <c r="D23" i="10"/>
  <c r="D26" i="10"/>
  <c r="D28" i="10"/>
  <c r="D30" i="10"/>
  <c r="D104" i="10"/>
  <c r="D106" i="10"/>
  <c r="D108" i="10"/>
  <c r="D110" i="10"/>
  <c r="D112" i="10"/>
  <c r="D113" i="10"/>
  <c r="E117" i="10" l="1"/>
  <c r="E120" i="10" s="1"/>
  <c r="F23" i="9" s="1"/>
  <c r="F22" i="9"/>
  <c r="F24" i="9" s="1"/>
  <c r="F25" i="9"/>
  <c r="H25" i="7"/>
  <c r="D75" i="8"/>
  <c r="D77" i="8"/>
  <c r="D78" i="8"/>
  <c r="D80" i="8"/>
  <c r="D81" i="8"/>
  <c r="D73" i="8"/>
  <c r="D70" i="8"/>
  <c r="D63" i="8"/>
  <c r="D55" i="8"/>
  <c r="D38" i="8"/>
  <c r="D36" i="8"/>
  <c r="D37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6" i="8"/>
  <c r="D57" i="8"/>
  <c r="D58" i="8"/>
  <c r="D60" i="8"/>
  <c r="D61" i="8"/>
  <c r="D62" i="8"/>
  <c r="D64" i="8"/>
  <c r="D65" i="8"/>
  <c r="D66" i="8"/>
  <c r="D67" i="8"/>
  <c r="D68" i="8"/>
  <c r="D69" i="8"/>
  <c r="D71" i="8"/>
  <c r="D35" i="8"/>
  <c r="D20" i="8"/>
  <c r="D21" i="8"/>
  <c r="D22" i="8"/>
  <c r="D23" i="8"/>
  <c r="D24" i="8"/>
  <c r="D25" i="8"/>
  <c r="D26" i="8"/>
  <c r="D27" i="8"/>
  <c r="D28" i="8"/>
  <c r="D29" i="8"/>
  <c r="D31" i="8"/>
  <c r="D33" i="8"/>
  <c r="D19" i="8"/>
  <c r="E83" i="8" l="1"/>
  <c r="E84" i="8" l="1"/>
  <c r="F23" i="7" s="1"/>
  <c r="D83" i="8"/>
  <c r="F19" i="7" l="1"/>
  <c r="F15" i="7"/>
  <c r="F18" i="7"/>
  <c r="F22" i="7" s="1"/>
  <c r="F24" i="7" s="1"/>
  <c r="F14" i="7"/>
  <c r="D7" i="7"/>
  <c r="F25" i="7" l="1"/>
  <c r="D7" i="6"/>
  <c r="F19" i="6" l="1"/>
  <c r="F15" i="6"/>
  <c r="E76" i="3" l="1"/>
  <c r="D76" i="3" s="1"/>
  <c r="D72" i="3"/>
  <c r="D74" i="3"/>
  <c r="D70" i="3"/>
  <c r="D63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4" i="3"/>
  <c r="D45" i="3"/>
  <c r="D46" i="3"/>
  <c r="D47" i="3"/>
  <c r="D48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4" i="3"/>
  <c r="D65" i="3"/>
  <c r="D66" i="3"/>
  <c r="D67" i="3"/>
  <c r="D68" i="3"/>
  <c r="D29" i="3"/>
  <c r="D25" i="3"/>
  <c r="D27" i="3"/>
  <c r="D23" i="3"/>
  <c r="D20" i="3"/>
  <c r="D21" i="3"/>
  <c r="D19" i="3"/>
  <c r="F18" i="6"/>
  <c r="F22" i="6" s="1"/>
  <c r="F14" i="6"/>
  <c r="E77" i="3" l="1"/>
  <c r="F23" i="6" s="1"/>
  <c r="F24" i="6" s="1"/>
  <c r="F25" i="6"/>
  <c r="D95" i="5"/>
  <c r="D97" i="5"/>
  <c r="D98" i="5"/>
  <c r="D93" i="5"/>
  <c r="D62" i="5"/>
  <c r="D60" i="5"/>
  <c r="D51" i="5"/>
  <c r="E23" i="5"/>
  <c r="D23" i="5" s="1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7" i="5"/>
  <c r="D48" i="5"/>
  <c r="D49" i="5"/>
  <c r="D50" i="5"/>
  <c r="D52" i="5"/>
  <c r="D53" i="5"/>
  <c r="D54" i="5"/>
  <c r="D55" i="5"/>
  <c r="D56" i="5"/>
  <c r="D57" i="5"/>
  <c r="D58" i="5"/>
  <c r="D64" i="5"/>
  <c r="D65" i="5"/>
  <c r="D66" i="5"/>
  <c r="D67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24" i="5"/>
  <c r="D17" i="5"/>
  <c r="D19" i="5"/>
  <c r="D21" i="5"/>
  <c r="D15" i="5"/>
  <c r="D9" i="5"/>
  <c r="D7" i="5"/>
  <c r="D13" i="5"/>
  <c r="D11" i="5"/>
  <c r="D12" i="5"/>
  <c r="D10" i="5"/>
  <c r="E100" i="5" l="1"/>
  <c r="E101" i="5" s="1"/>
  <c r="F23" i="4" s="1"/>
  <c r="D100" i="5" l="1"/>
  <c r="F15" i="4"/>
  <c r="F13" i="4"/>
  <c r="F18" i="4"/>
  <c r="F22" i="4" s="1"/>
  <c r="F24" i="4" s="1"/>
  <c r="F14" i="4"/>
  <c r="F25" i="4" l="1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E102" i="1"/>
  <c r="C34" i="2"/>
  <c r="D34" i="2"/>
  <c r="B34" i="2" l="1"/>
  <c r="E35" i="2" s="1"/>
  <c r="D101" i="1"/>
  <c r="D97" i="1"/>
  <c r="D95" i="1"/>
  <c r="D93" i="1"/>
  <c r="D92" i="1"/>
  <c r="D99" i="1"/>
  <c r="D90" i="1"/>
  <c r="D89" i="1"/>
  <c r="D88" i="1"/>
  <c r="D87" i="1"/>
  <c r="D86" i="1"/>
  <c r="D85" i="1"/>
  <c r="D84" i="1"/>
  <c r="D83" i="1"/>
  <c r="D82" i="1"/>
  <c r="D81" i="1"/>
  <c r="D67" i="1"/>
  <c r="D79" i="1"/>
  <c r="D78" i="1"/>
  <c r="D77" i="1"/>
  <c r="D76" i="1"/>
  <c r="D75" i="1"/>
  <c r="D74" i="1"/>
  <c r="D73" i="1"/>
  <c r="D72" i="1"/>
  <c r="D71" i="1"/>
  <c r="D69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2" i="1"/>
  <c r="D20" i="1"/>
  <c r="D18" i="1"/>
  <c r="D17" i="1"/>
  <c r="D16" i="1"/>
  <c r="D15" i="1"/>
  <c r="D13" i="1"/>
  <c r="D10" i="1"/>
  <c r="D11" i="1"/>
  <c r="D9" i="1"/>
  <c r="D7" i="1"/>
</calcChain>
</file>

<file path=xl/sharedStrings.xml><?xml version="1.0" encoding="utf-8"?>
<sst xmlns="http://schemas.openxmlformats.org/spreadsheetml/2006/main" count="1208" uniqueCount="411">
  <si>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</si>
  <si>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</si>
  <si>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</si>
  <si>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</si>
  <si>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</si>
  <si>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</si>
  <si>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</si>
  <si>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</si>
  <si>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</si>
  <si>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</si>
  <si>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</si>
  <si>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</si>
  <si>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</si>
  <si>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</si>
  <si>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</si>
  <si>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</si>
  <si>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</si>
  <si>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</si>
  <si>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</si>
  <si>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м3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</si>
  <si>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</si>
  <si>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</si>
  <si>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</si>
  <si>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</si>
  <si>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</si>
  <si>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</si>
  <si>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</si>
  <si>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</si>
  <si>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</si>
  <si>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</si>
  <si>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</si>
  <si>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</si>
  <si>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</si>
  <si>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</si>
  <si>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</si>
  <si>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</si>
  <si>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</si>
  <si>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</si>
  <si>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</si>
  <si>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</si>
  <si>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</si>
  <si>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</si>
  <si>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</si>
  <si>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</si>
  <si>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</si>
  <si>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</si>
  <si>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</si>
  <si>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</si>
  <si>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</si>
  <si>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</si>
  <si>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</si>
  <si>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</si>
  <si>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</si>
  <si>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</si>
  <si>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</si>
  <si>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</si>
  <si>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</si>
  <si>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</si>
  <si>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</si>
  <si>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</si>
  <si>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</si>
  <si>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</si>
  <si>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</si>
  <si>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</si>
  <si>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</si>
  <si>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</si>
  <si>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Промывка трубопровода системы отопления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</si>
  <si>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</si>
  <si>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</si>
  <si>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</si>
  <si>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</si>
  <si>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</si>
  <si>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</si>
  <si>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</si>
  <si>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</si>
  <si>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</si>
  <si>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</si>
  <si>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</si>
  <si>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</si>
  <si>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</si>
  <si>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</si>
  <si>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Очистка канализационной сети: внутренней</t>
  </si>
  <si>
    <t xml:space="preserve">     Очистка желобов от мусора: вручную (при расчете 1 кг. мусора = 3 м 1 желоба)</t>
  </si>
  <si>
    <t>м</t>
  </si>
  <si>
    <t xml:space="preserve">     Очистка кровли от снега толщ. 10 см, сбивание сосулей (в)</t>
  </si>
  <si>
    <t xml:space="preserve">     Очистка кровли от снега, сбивание сосулей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</si>
  <si>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</si>
  <si>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</si>
  <si>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</si>
  <si>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</si>
  <si>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1 смеситель</t>
  </si>
  <si>
    <t>Текущий ремонт конструктивных элементов жилых зданий</t>
  </si>
  <si>
    <t>100 мест</t>
  </si>
  <si>
    <t xml:space="preserve">     Постановка заклепок в местах соединения труб</t>
  </si>
  <si>
    <t>100 м2</t>
  </si>
  <si>
    <t>100 приборов</t>
  </si>
  <si>
    <t xml:space="preserve">     Укрепление дверных приборов: петли (шарниры), шпингалеты, ручки накладные</t>
  </si>
  <si>
    <t xml:space="preserve">     Услуги а/вышки</t>
  </si>
  <si>
    <t>Ежемесячно</t>
  </si>
  <si>
    <t>Техническое обслуживание нежилых помещений</t>
  </si>
  <si>
    <t>Резерв на 01.01.2017 г.</t>
  </si>
  <si>
    <t>Аренда общего имущества МКД</t>
  </si>
  <si>
    <t>ГВС на содержание общ. имущества</t>
  </si>
  <si>
    <t>Обслуживание ВДГО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</si>
  <si>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</si>
  <si>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</si>
  <si>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</si>
  <si>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</si>
  <si>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Обслуживание газового оборудования</t>
  </si>
  <si>
    <t>Уборка чердаков и подвалов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</si>
  <si>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</si>
  <si>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</si>
  <si>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</si>
  <si>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</si>
  <si>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Диагностирование газового оборудования</t>
  </si>
  <si>
    <t xml:space="preserve">     Опрессовка ТУ диаметром: до 100 мм</t>
  </si>
  <si>
    <t xml:space="preserve">     Осмотр подвальных помещений (засоры, подпоры) прим.</t>
  </si>
  <si>
    <t xml:space="preserve">     Отогрев трубопровода Д-20</t>
  </si>
  <si>
    <t xml:space="preserve">     Подготовка элеваторного узла Д-80 к зиме</t>
  </si>
  <si>
    <t>1 замер</t>
  </si>
  <si>
    <t xml:space="preserve">     Закрытие слуховых окон и люков выхода на кровлю</t>
  </si>
  <si>
    <t>10 шт.</t>
  </si>
  <si>
    <t xml:space="preserve">     Очистка кровли от снега толщ. 10 см, сбивание сосулей</t>
  </si>
  <si>
    <t xml:space="preserve">     Очистка кровли от снега толщ. 10 см, сбивание сосулей (вышка)</t>
  </si>
  <si>
    <t xml:space="preserve">     Смена дверных приборов: навесного замка</t>
  </si>
  <si>
    <t xml:space="preserve">     Смена стекол в деревянных переплетах при площади стекла  до: 0,25 м</t>
  </si>
  <si>
    <t xml:space="preserve">     Укладка (установка) щитов</t>
  </si>
  <si>
    <t>10 м2</t>
  </si>
  <si>
    <t xml:space="preserve">     Изготовление щита из доски б/у</t>
  </si>
  <si>
    <t xml:space="preserve">     Очистка чердаков и подвалов</t>
  </si>
  <si>
    <t>По нормативу</t>
  </si>
  <si>
    <t>АКТ № 107/7-2017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</si>
  <si>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7 квартала 107.</t>
  </si>
  <si>
    <t xml:space="preserve">     Изготовление и установка песочниц</t>
  </si>
  <si>
    <t xml:space="preserve">     Окраска песочницы</t>
  </si>
  <si>
    <t xml:space="preserve">     Запуск потока воды: отопление, ГВС</t>
  </si>
  <si>
    <t xml:space="preserve">     Ликвидация воздушных пробок в системе отопления, в стояке</t>
  </si>
  <si>
    <t xml:space="preserve">     Перекрытие потока воды: отопление, ГВС</t>
  </si>
  <si>
    <t xml:space="preserve">     Проверка на прогрев отопительных приборов с регулировкой.</t>
  </si>
  <si>
    <t xml:space="preserve">     Ремонт смесителя без душа, без снятия с места замена кран-буксы</t>
  </si>
  <si>
    <t xml:space="preserve">     Ремонт смесителя с душем, без снятия с места, смена прокладок</t>
  </si>
  <si>
    <t xml:space="preserve">     Снятие замеров температуры воздуха в квартире</t>
  </si>
  <si>
    <t xml:space="preserve">     Установка крышек канализационных ревизий</t>
  </si>
  <si>
    <t xml:space="preserve">     Заделка подвальных окон: доской (б/у)</t>
  </si>
  <si>
    <t xml:space="preserve">     Осмотр кровли, чердака, подъездов, подвального помещения -подготовка к зиме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</si>
  <si>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</si>
  <si>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Проверка наличия тяги в ДВ и вент. каналах</t>
  </si>
  <si>
    <t xml:space="preserve">     Ремонт порогов дверных</t>
  </si>
  <si>
    <t xml:space="preserve">     Укладка щитов из доски б/у</t>
  </si>
  <si>
    <t xml:space="preserve">     Прокладка трубопроводов канализационных из полиэтиленовых труб</t>
  </si>
  <si>
    <t xml:space="preserve">     Промывка выпуска х/ф канализации</t>
  </si>
  <si>
    <t xml:space="preserve">     Прочистка вентиляционных каналов.</t>
  </si>
  <si>
    <t xml:space="preserve">     Разборка трубопровода из чугунных канализационных труб.</t>
  </si>
  <si>
    <t xml:space="preserve">     Регулировка КОРАЛЛа накидной гайкой, проверка работоспособности</t>
  </si>
  <si>
    <t xml:space="preserve">     Ремонт элеваторов со снятием с места (прим)</t>
  </si>
  <si>
    <t xml:space="preserve">     Смена отдельных участков трубопроводов канализации из полиет. труб высокой пл-ти: вертик. д 50 мм</t>
  </si>
  <si>
    <t xml:space="preserve">     Установка заглушек на трубопроводах д. до 50мм</t>
  </si>
  <si>
    <t xml:space="preserve">     Замена чердачного люка с изготовлением и оббивкой металлом</t>
  </si>
  <si>
    <t xml:space="preserve">     Разборка хоз. кладовых</t>
  </si>
  <si>
    <t xml:space="preserve">     Ремонт дверных полотен</t>
  </si>
  <si>
    <t xml:space="preserve">     Ремонт отдельных мест покрытия из асбоцементных листов: обыкновенного профиля (мат. ризолин)</t>
  </si>
  <si>
    <t xml:space="preserve">     Смена частей водосточных труб: отливов (отметов)</t>
  </si>
  <si>
    <t xml:space="preserve">     Установка неостекленных подвальных рам: глухих, б/у</t>
  </si>
  <si>
    <t xml:space="preserve">     Установка подвального окна с изготовлением, остеклением, окраской</t>
  </si>
  <si>
    <t xml:space="preserve">     Установка частей водосточных труб с  земли, лестниц и подмостей</t>
  </si>
  <si>
    <t>1 узел</t>
  </si>
  <si>
    <t>1 стояк</t>
  </si>
  <si>
    <t>1 участок</t>
  </si>
  <si>
    <t>1 рама</t>
  </si>
  <si>
    <t>Отчет по бюджету №107/7-2017</t>
  </si>
  <si>
    <t>Задолженность по оплате за содержание и текущий ремонт на 01.01.2018 г. -  521 589,39 руб.</t>
  </si>
  <si>
    <t>Резерв (доходы за минусом расходов) на  01.01.2018 г. -  62 524,03 руб.</t>
  </si>
  <si>
    <t>на общую сумму 713 231,68 руб. (Семьсот тринадцать тысяч двести тридцать один рубль 68 копеек).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</si>
  <si>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</si>
  <si>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</si>
  <si>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</si>
  <si>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</si>
  <si>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</si>
  <si>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</si>
  <si>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</si>
  <si>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</si>
  <si>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</si>
  <si>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</si>
  <si>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</si>
  <si>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</si>
  <si>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</si>
  <si>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</si>
  <si>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</si>
  <si>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</si>
  <si>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</si>
  <si>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</si>
  <si>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</si>
  <si>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</si>
  <si>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</si>
  <si>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</si>
  <si>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</si>
  <si>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</si>
  <si>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</si>
  <si>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</si>
  <si>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107/7-2018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</si>
  <si>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</si>
  <si>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</si>
  <si>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Ремонт асфальтобетонного покрытия дорог асфальтовой крошкой</t>
  </si>
  <si>
    <t xml:space="preserve">     Ремонт деревянной капитальной горки (Прим)</t>
  </si>
  <si>
    <t>100 м досок</t>
  </si>
  <si>
    <t xml:space="preserve">     Ремонт ограждения мусорной стоянки</t>
  </si>
  <si>
    <t xml:space="preserve">     Вывоз и утилизация ТКО, в т.ч. крупногабаритный мусор</t>
  </si>
  <si>
    <t>Изготовление плана благоустройства</t>
  </si>
  <si>
    <t xml:space="preserve">     Изготовление плана благоустройства</t>
  </si>
  <si>
    <t xml:space="preserve">     Коммунальные ресурсы на содержание общего имущества МКД</t>
  </si>
  <si>
    <t xml:space="preserve">     Техобслуживание газового оборудования</t>
  </si>
  <si>
    <t xml:space="preserve">     Устройство прожектрора с фотореле</t>
  </si>
  <si>
    <t xml:space="preserve">     Осмотр выпусков канализации  (засоры, подпоры) прим.</t>
  </si>
  <si>
    <t xml:space="preserve">     Осмотр подвальных помещений и выпуска при подпоре</t>
  </si>
  <si>
    <t>1 осмотр</t>
  </si>
  <si>
    <t xml:space="preserve">     Осмотр, замеры, опломбировка ПУ Т/У с представителем</t>
  </si>
  <si>
    <t xml:space="preserve">     Ремонт смесителя без душа</t>
  </si>
  <si>
    <t xml:space="preserve">     Сдача ИТП представителю энергоснабжающей организации</t>
  </si>
  <si>
    <t xml:space="preserve">     Снятие замеров температуры ГВС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</si>
  <si>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</si>
  <si>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</si>
  <si>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Закрытие подвальных окон и люков (прим)</t>
  </si>
  <si>
    <t xml:space="preserve">     Очистка желобов от мусора: вручную (при расчете 1 кг. мусора = 3 м 1 желоба) - в.</t>
  </si>
  <si>
    <t xml:space="preserve">     Плановые проверки вентиляционных каналов и оголовков</t>
  </si>
  <si>
    <t xml:space="preserve">     Смена дверных приборов: накладка дверная</t>
  </si>
  <si>
    <t xml:space="preserve">     Смена дверных приборов: пружин</t>
  </si>
  <si>
    <t xml:space="preserve">     Смена оконных приборов: завертки форточные</t>
  </si>
  <si>
    <t xml:space="preserve">     Укрепление воронки</t>
  </si>
  <si>
    <t xml:space="preserve">     Укрепление козырька над входной дверью в подъезд</t>
  </si>
  <si>
    <t>т</t>
  </si>
  <si>
    <t xml:space="preserve">     Заделка стыков соединений стояков канализации - замена прокладки</t>
  </si>
  <si>
    <t xml:space="preserve">     Осмотр замеры рамок холодной воды</t>
  </si>
  <si>
    <t>чел.-ч</t>
  </si>
  <si>
    <t xml:space="preserve">     Подчеканка раструбов канализационных труб диаметром: 101-125 мм</t>
  </si>
  <si>
    <t xml:space="preserve">     Смена отдельных участков трубопроводов диаметром: 20 мм</t>
  </si>
  <si>
    <t xml:space="preserve">     Демонтаж бетонной глыбы</t>
  </si>
  <si>
    <t xml:space="preserve">     Демонтаж п/ящиков (1 блок, 4 секции)</t>
  </si>
  <si>
    <t xml:space="preserve">     Демонтаж- монтаж конструкции приямка</t>
  </si>
  <si>
    <t xml:space="preserve">     Железнение цементных покрытий</t>
  </si>
  <si>
    <t xml:space="preserve">     Засыпка пустот дренирующим песком</t>
  </si>
  <si>
    <t>10 м3</t>
  </si>
  <si>
    <t xml:space="preserve">     Монтаж п/ящиков (1 блок, 4 секции)</t>
  </si>
  <si>
    <t xml:space="preserve">     Огрунтовка ранее окрашенных фасадов бетонконтактом</t>
  </si>
  <si>
    <t xml:space="preserve">     Окраска казеиновыми красками ранее окрашенных фасадов.</t>
  </si>
  <si>
    <t xml:space="preserve">     Окраска клеевыми составами: простая (потолок)</t>
  </si>
  <si>
    <t xml:space="preserve">     Окраска клеевыми составами: простая (стены)</t>
  </si>
  <si>
    <t xml:space="preserve">     Отбивка штукатурки с поверхностейстолбов, колонн</t>
  </si>
  <si>
    <t xml:space="preserve">     Простая масляная окраска ранее окрашенных дверей с подготовкой и срасчисткой старой краски: до 10%</t>
  </si>
  <si>
    <t xml:space="preserve">     Простая масляная окраска ранее окрашенных полов: с подготовкой и с расчисткой старой краски до 10%</t>
  </si>
  <si>
    <t xml:space="preserve">     Простая масляная окраска ранее окрашенных стен: с подготовкой и с расчисткой старой краски более 35%</t>
  </si>
  <si>
    <t xml:space="preserve">     Ремонт существующего крыльца железобетоном</t>
  </si>
  <si>
    <t xml:space="preserve">     Ремонт штукатурки  фасадов сухой растворной смесью (типа "Ветонит")</t>
  </si>
  <si>
    <t xml:space="preserve">     Ремонт штукатурки лестничных маршей и площадок.</t>
  </si>
  <si>
    <t xml:space="preserve">     Ремонт штукатурки наружных прямолинейных откосов по камню и бетону цем-изв раствором: с зем и лесов</t>
  </si>
  <si>
    <t xml:space="preserve">     Ремонт штукатурки откосов внутри здания по камню и бетону цем-изв раствором:  прямолинейных</t>
  </si>
  <si>
    <t xml:space="preserve">     Ремонт штукатурки фасадов площадью отдельных мест до 5м2</t>
  </si>
  <si>
    <t xml:space="preserve">     Ремонт, укрепление перегородки</t>
  </si>
  <si>
    <t xml:space="preserve">     Смена: прямых звеньев водосточных труб с автовышек</t>
  </si>
  <si>
    <t xml:space="preserve">     Услуги  по вывозу и утилизации листвы, веток, деревьев, скошенной травы , смета и др.</t>
  </si>
  <si>
    <t>По смете</t>
  </si>
  <si>
    <t>АКТ № 107/7-2018</t>
  </si>
  <si>
    <t>"31" марта 2019 г.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</si>
  <si>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</si>
  <si>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</si>
  <si>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</si>
  <si>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</si>
  <si>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649 034.19 руб. (Шестьсот сорок девять тысяч тридцать четыре рубля 19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</si>
  <si>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</si>
  <si>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</si>
  <si>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</si>
  <si>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</si>
  <si>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</si>
  <si>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</si>
  <si>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</si>
  <si>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</si>
  <si>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</si>
  <si>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</si>
  <si>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</si>
  <si>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</si>
  <si>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</si>
  <si>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</si>
  <si>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</si>
  <si>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</si>
  <si>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Изготовление ключей</t>
  </si>
  <si>
    <t xml:space="preserve">     Изготовление ключей</t>
  </si>
  <si>
    <t>16 стояков</t>
  </si>
  <si>
    <t>Обслуживание и текущий ремонт инженерного оборудования</t>
  </si>
  <si>
    <t xml:space="preserve">     Замена крестовины Д-20</t>
  </si>
  <si>
    <t xml:space="preserve">     Регулировка температуры отопления в ИТП вентилями</t>
  </si>
  <si>
    <t xml:space="preserve">     Смена внутренних трубопроводов из стальных труб д. 25 мм</t>
  </si>
  <si>
    <t xml:space="preserve">     Осмотр подъездов, подвального помещения - по жалобе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</si>
  <si>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</si>
  <si>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</si>
  <si>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</si>
  <si>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</si>
  <si>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прямых звеньев водосточных труб</t>
  </si>
  <si>
    <t xml:space="preserve">     Демонтаж-монтаж частей водосточных труб отливов (отметов)</t>
  </si>
  <si>
    <t>1000 шт.</t>
  </si>
  <si>
    <t xml:space="preserve">     Окраска фасадов ВДК с подготовкой</t>
  </si>
  <si>
    <t xml:space="preserve">     Простая масляная окраска ранее окрашенных стен: с подготовкой и с расчисткой старой краски до 35%</t>
  </si>
  <si>
    <t xml:space="preserve">     Осмотр квартир</t>
  </si>
  <si>
    <t xml:space="preserve">     Очистка  кровли от снега толщ. 10см, сбивание сосулей вышка</t>
  </si>
  <si>
    <t>1 м 1 основания</t>
  </si>
  <si>
    <t xml:space="preserve">     Проверка исправности канализационных вытяжек</t>
  </si>
  <si>
    <t>1 кв</t>
  </si>
  <si>
    <t xml:space="preserve">     Проверка исправности канализационных вытяжек (по жалобе)</t>
  </si>
  <si>
    <t xml:space="preserve">     Прочистка вентиляционных каналов</t>
  </si>
  <si>
    <t xml:space="preserve">     Смена стекол в деревянных переплетах при площади стекла  до: 0,5 м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</si>
  <si>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</si>
  <si>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</si>
  <si>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</si>
  <si>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</si>
  <si>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107/7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</si>
  <si>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</si>
  <si>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</si>
  <si>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              ________________________________________      ____________________________________</t>
  </si>
  <si>
    <t>Отчет по бюджету № 107/7-2019</t>
  </si>
  <si>
    <t>Период: с 01.01.2019 по 31.12.2019 года.</t>
  </si>
  <si>
    <t>кор</t>
  </si>
  <si>
    <t xml:space="preserve">           2. Всего за период с "01"января 2019 г. по "31"декабря 2019 г. выполнено работ на общую сумму 489399.39 руб. (Четыреста восемьдесят девять тысяч триста девяносто девять рублей 39 копеек)</t>
  </si>
  <si>
    <t xml:space="preserve">Исполнитель -           Директор ООО "ТРЭК" Плотников А.А. </t>
  </si>
  <si>
    <t>Отчет по бюджету № 107/7-2020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</si>
  <si>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</si>
  <si>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</si>
  <si>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</si>
  <si>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</si>
  <si>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</si>
  <si>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</si>
  <si>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Ремонт мусорного контейнера</t>
  </si>
  <si>
    <t xml:space="preserve">     Ремонт скамейки без спинки</t>
  </si>
  <si>
    <t xml:space="preserve">     Устройство скамейки без спинки с окраской</t>
  </si>
  <si>
    <t xml:space="preserve">     Устройство скамейки со спинкой и с окраской</t>
  </si>
  <si>
    <t xml:space="preserve">     Заделка свища сваркой при длине стыка до 6 мм</t>
  </si>
  <si>
    <t xml:space="preserve">     Изоляция трубопровода матами с совмещенным покрывным  слоем</t>
  </si>
  <si>
    <t>1 м3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</si>
  <si>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</si>
  <si>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</si>
  <si>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Приварка проушины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</si>
  <si>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</si>
  <si>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Регулировка РТВЖ</t>
  </si>
  <si>
    <t xml:space="preserve">     Смена внутренних трубопроводов из стальных труб д. до 32 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</si>
  <si>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</si>
  <si>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</si>
  <si>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Перекрытие потока воды: отопление, ГВС, ХВС</t>
  </si>
  <si>
    <t xml:space="preserve">     Герметизация вводов в подвальное помещение</t>
  </si>
  <si>
    <t xml:space="preserve">     Монтаж аншлагов, стенда, вывески, доски объявления и т.д.</t>
  </si>
  <si>
    <t xml:space="preserve">     Окраска перхлорвиниловыми красками по подготовленной поверхности фасадов.</t>
  </si>
  <si>
    <t xml:space="preserve">     Сброс одиночных сосулей</t>
  </si>
  <si>
    <t>1 подъем</t>
  </si>
  <si>
    <t xml:space="preserve">     Очистка  кровли от снега толщ. 10см, сбивание сосулей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</si>
  <si>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</si>
  <si>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</si>
  <si>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</si>
  <si>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Изготовление и установка гимнастического комплекса</t>
  </si>
  <si>
    <t xml:space="preserve">     Ремонт эркера</t>
  </si>
  <si>
    <t xml:space="preserve">Исполнитель -           Директор ООО "ТРЭК", Плотников А.А. </t>
  </si>
  <si>
    <t xml:space="preserve">                         ________________________________________________________________________________      ____________________________________</t>
  </si>
  <si>
    <t xml:space="preserve">           2. Всего за период с "01"января 2020 г. по "31"декабря 2020 г. выполнено работ на общую сумму 776659.49 руб. (Семьсот семьдесят шесть тысяч шестьсот пятьдесят девять рублей 49 копеек)</t>
  </si>
  <si>
    <t>31 марта 2022 г.</t>
  </si>
  <si>
    <t>Дезинсекция и дератизация</t>
  </si>
  <si>
    <t xml:space="preserve">     Дезинсекция и дератизация</t>
  </si>
  <si>
    <t xml:space="preserve">     Монтаж обратного клапана Аэратор</t>
  </si>
  <si>
    <t xml:space="preserve">     Прокладка трубопроводов канализационных из полиэтиленовых труб высокой плотности: 110 мм</t>
  </si>
  <si>
    <t xml:space="preserve">     Разборка трубопровода из чугунных канализационных труб. диаметром 50мм</t>
  </si>
  <si>
    <t xml:space="preserve">     Ремонт металлических ограждении: средний</t>
  </si>
  <si>
    <t xml:space="preserve">     Смена отдельных участков внутренних чугунных канализационных выпусков д.: 50мм</t>
  </si>
  <si>
    <t xml:space="preserve">     Осмотр и устранение мелких неисправностей на РХВ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</si>
  <si>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</si>
  <si>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</si>
  <si>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</si>
  <si>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Перемотка сгона со сливом стояка</t>
  </si>
  <si>
    <t xml:space="preserve">     Демонтаж аншлагов над подъездами</t>
  </si>
  <si>
    <t xml:space="preserve">     Демонтаж МАФ (деревянные)</t>
  </si>
  <si>
    <t>1 малая форма</t>
  </si>
  <si>
    <t xml:space="preserve">     Демонтаж металлических дверных блоков</t>
  </si>
  <si>
    <t xml:space="preserve">     Демонтаж решеток на подвальных окнах, приямках, загрузочных колодцах</t>
  </si>
  <si>
    <t xml:space="preserve">     Демонтаж-монтаж створки оконного переплета</t>
  </si>
  <si>
    <t>1 створка</t>
  </si>
  <si>
    <t xml:space="preserve">     Заделка подвальных окон: (изовером, пенопропиленом и тд)</t>
  </si>
  <si>
    <t xml:space="preserve">     Зачистка деревянных поручней наждачной бумагой</t>
  </si>
  <si>
    <t xml:space="preserve">     Окраска эмалевыми составами по дереву с подготовкой поверхности: заполнений дверных проемов</t>
  </si>
  <si>
    <t xml:space="preserve">     Ремонт дверных полотен со сменой брусков обвязки</t>
  </si>
  <si>
    <t xml:space="preserve">     Ремонт деревянного поручня.</t>
  </si>
  <si>
    <t>100 заделок</t>
  </si>
  <si>
    <t xml:space="preserve">     Ремонт подъездов</t>
  </si>
  <si>
    <t xml:space="preserve">     Снятие дверных полотен</t>
  </si>
  <si>
    <t xml:space="preserve">     Снятие многослойных лакокрасочных покрытий: с дверных полотен</t>
  </si>
  <si>
    <t xml:space="preserve">     Снятие многослойных лакокрасочных покрытий: с оконных переплетов</t>
  </si>
  <si>
    <t xml:space="preserve">     Установка дверных полотен: внутренних</t>
  </si>
  <si>
    <t xml:space="preserve">     Установка частей водосточных труб (колен)</t>
  </si>
  <si>
    <t xml:space="preserve">     Установка частей водосточных труб (отметов)</t>
  </si>
  <si>
    <t xml:space="preserve">     Заделка подвальных окон: фанерой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</si>
  <si>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</si>
  <si>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</si>
  <si>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воронки и колен от мусора, снега</t>
  </si>
  <si>
    <t xml:space="preserve">     Смена оконных приборов: петли</t>
  </si>
  <si>
    <t xml:space="preserve">     Смена стекол толщиной 2-3 мм  на штапиках по замазке: в деревянных переплетах при S проема до 1 м2</t>
  </si>
  <si>
    <t xml:space="preserve">     Установка дверных приборов: навесного замка</t>
  </si>
  <si>
    <t xml:space="preserve">     Замена почтовых ящиков</t>
  </si>
  <si>
    <t xml:space="preserve">     Окраска масляными составами ранее окрашенных металлических покрытий дверей: за два раза с земли и л</t>
  </si>
  <si>
    <t xml:space="preserve">     Ремонт тамбура</t>
  </si>
  <si>
    <t xml:space="preserve">     Установка дверных приборов: накладка дверная</t>
  </si>
  <si>
    <t xml:space="preserve">     Устройство плинтусов: цементных</t>
  </si>
  <si>
    <t>618689.75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</si>
  <si>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</si>
  <si>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</si>
  <si>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</si>
  <si>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107/7-2021</t>
  </si>
  <si>
    <t>Период: с 01.01.2021 по 31.12.2021 года.</t>
  </si>
  <si>
    <t>Отчет составил: экономист                                 _______________</t>
  </si>
  <si>
    <t xml:space="preserve">     Устройство и разборка деревянных неинвентарных лесов.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</si>
</sst>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.000;[Red]\-0.000"/>
    <numFmt numFmtId="167" formatCode="0;[Red]\-0"/>
    <numFmt numFmtId="168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1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2" fontId="15" fillId="0" borderId="1" xfId="0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5" fillId="0" borderId="1" xfId="0" applyFont="1" applyFill="1" applyBorder="1" applyAlignment="1">
      <alignment vertical="center" wrapText="1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64" fontId="16" fillId="0" borderId="7" xfId="1" applyFont="1" applyBorder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2" fontId="14" fillId="2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2" fontId="17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vertical="center"/>
    </xf>
    <xf numFmtId="164" fontId="14" fillId="2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7" fillId="2" borderId="1" xfId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164" fontId="13" fillId="2" borderId="1" xfId="1" applyFont="1" applyFill="1" applyBorder="1" applyAlignment="1">
      <alignment horizontal="left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9" fillId="0" borderId="0" xfId="1" quotePrefix="1" applyFont="1" applyAlignment="1">
      <alignment horizontal="right" vertical="top" wrapText="1"/>
    </xf>
    <xf numFmtId="164" fontId="19" fillId="0" borderId="0" xfId="1" quotePrefix="1" applyFont="1" applyBorder="1" applyAlignment="1">
      <alignment vertical="top" wrapText="1"/>
    </xf>
    <xf numFmtId="164" fontId="19" fillId="0" borderId="0" xfId="1" quotePrefix="1" applyFont="1" applyAlignment="1">
      <alignment vertical="top" wrapText="1"/>
    </xf>
    <xf numFmtId="164" fontId="19" fillId="0" borderId="0" xfId="1" quotePrefix="1" applyFont="1" applyBorder="1" applyAlignment="1">
      <alignment horizontal="right" vertical="top" wrapText="1"/>
    </xf>
    <xf numFmtId="164" fontId="19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8" xfId="1" applyFont="1" applyBorder="1" applyAlignment="1">
      <alignment wrapText="1"/>
    </xf>
    <xf numFmtId="164" fontId="19" fillId="0" borderId="10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9" fillId="0" borderId="0" xfId="1" applyFont="1" applyBorder="1" applyAlignment="1">
      <alignment horizontal="right" vertical="top" wrapText="1"/>
    </xf>
    <xf numFmtId="164" fontId="19" fillId="0" borderId="0" xfId="1" applyFont="1" applyBorder="1" applyAlignment="1">
      <alignment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20" fillId="0" borderId="0" xfId="1" applyFont="1" applyAlignment="1">
      <alignment horizontal="left" vertical="top"/>
    </xf>
    <xf numFmtId="164" fontId="21" fillId="4" borderId="14" xfId="1" applyFont="1" applyFill="1" applyBorder="1" applyAlignment="1">
      <alignment horizontal="left" vertical="center"/>
    </xf>
    <xf numFmtId="164" fontId="20" fillId="0" borderId="0" xfId="1" applyFont="1" applyAlignment="1">
      <alignment horizontal="left" vertical="center"/>
    </xf>
    <xf numFmtId="164" fontId="20" fillId="0" borderId="18" xfId="1" applyFont="1" applyBorder="1" applyAlignment="1">
      <alignment horizontal="right" vertical="top" wrapText="1"/>
    </xf>
    <xf numFmtId="164" fontId="22" fillId="0" borderId="0" xfId="1" applyFont="1"/>
    <xf numFmtId="164" fontId="20" fillId="0" borderId="0" xfId="1" applyFont="1" applyAlignment="1">
      <alignment horizontal="left"/>
    </xf>
    <xf numFmtId="164" fontId="22" fillId="0" borderId="0" xfId="1" applyFont="1" applyAlignment="1"/>
    <xf numFmtId="164" fontId="0" fillId="0" borderId="0" xfId="1" applyFont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19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19" fillId="0" borderId="0" xfId="1" quotePrefix="1" applyNumberFormat="1" applyFont="1" applyBorder="1" applyAlignment="1">
      <alignment horizontal="left" vertical="top" wrapText="1"/>
    </xf>
    <xf numFmtId="0" fontId="19" fillId="3" borderId="0" xfId="1" applyNumberFormat="1" applyFont="1" applyFill="1" applyBorder="1" applyAlignment="1">
      <alignment horizontal="left" vertical="top" wrapText="1"/>
    </xf>
    <xf numFmtId="0" fontId="19" fillId="0" borderId="0" xfId="1" applyNumberFormat="1" applyFont="1" applyBorder="1" applyAlignment="1">
      <alignment horizontal="left" vertical="top" wrapText="1"/>
    </xf>
    <xf numFmtId="164" fontId="21" fillId="0" borderId="18" xfId="1" applyFont="1" applyBorder="1" applyAlignment="1">
      <alignment horizontal="right" vertical="top"/>
    </xf>
    <xf numFmtId="164" fontId="21" fillId="5" borderId="0" xfId="1" applyFont="1" applyFill="1" applyAlignment="1">
      <alignment horizontal="left" vertical="top"/>
    </xf>
    <xf numFmtId="164" fontId="21" fillId="0" borderId="0" xfId="1" applyFont="1" applyAlignment="1">
      <alignment horizontal="left" vertical="top"/>
    </xf>
    <xf numFmtId="164" fontId="21" fillId="0" borderId="18" xfId="1" applyFont="1" applyBorder="1" applyAlignment="1">
      <alignment horizontal="right" vertical="top" wrapText="1"/>
    </xf>
    <xf numFmtId="164" fontId="25" fillId="0" borderId="0" xfId="1" applyFont="1"/>
    <xf numFmtId="164" fontId="15" fillId="0" borderId="0" xfId="1" applyFont="1" applyAlignment="1">
      <alignment horizontal="left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5" fillId="0" borderId="1" xfId="1" applyNumberFormat="1" applyFont="1" applyFill="1" applyBorder="1" applyAlignment="1">
      <alignment vertical="top" wrapText="1"/>
    </xf>
    <xf numFmtId="164" fontId="17" fillId="0" borderId="1" xfId="1" applyNumberFormat="1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17" fillId="0" borderId="1" xfId="1" applyNumberFormat="1" applyFont="1" applyFill="1" applyBorder="1" applyAlignment="1">
      <alignment horizontal="center" vertical="center" wrapText="1"/>
    </xf>
    <xf numFmtId="0" fontId="19" fillId="0" borderId="0" xfId="1" applyNumberFormat="1" applyFont="1" applyFill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/>
    </xf>
    <xf numFmtId="164" fontId="17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21" xfId="0" applyFont="1" applyBorder="1" applyAlignment="1">
      <alignment horizontal="centerContinuous" vertical="center" wrapText="1"/>
    </xf>
    <xf numFmtId="0" fontId="15" fillId="0" borderId="23" xfId="0" applyFont="1" applyBorder="1" applyAlignment="1">
      <alignment horizontal="left" vertical="center"/>
    </xf>
    <xf numFmtId="0" fontId="15" fillId="0" borderId="20" xfId="0" applyFont="1" applyBorder="1" applyAlignment="1">
      <alignment horizontal="center" vertical="center" wrapText="1"/>
    </xf>
    <xf numFmtId="0" fontId="16" fillId="0" borderId="28" xfId="0" applyFont="1" applyBorder="1" applyAlignment="1">
      <alignment vertical="center" wrapText="1"/>
    </xf>
    <xf numFmtId="165" fontId="15" fillId="0" borderId="0" xfId="0" applyNumberFormat="1" applyFont="1" applyAlignment="1">
      <alignment horizontal="justify" vertical="center"/>
    </xf>
    <xf numFmtId="164" fontId="17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6" borderId="22" xfId="0" applyFont="1" applyFill="1" applyBorder="1" applyAlignment="1">
      <alignment horizontal="left" vertical="center" wrapText="1"/>
    </xf>
    <xf numFmtId="0" fontId="15" fillId="6" borderId="24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29" xfId="0" applyNumberFormat="1" applyFont="1" applyFill="1" applyBorder="1" applyAlignment="1">
      <alignment horizontal="center" vertical="center"/>
    </xf>
    <xf numFmtId="2" fontId="16" fillId="6" borderId="25" xfId="0" applyNumberFormat="1" applyFont="1" applyFill="1" applyBorder="1" applyAlignment="1">
      <alignment horizontal="center" vertical="center" wrapText="1"/>
    </xf>
    <xf numFmtId="167" fontId="15" fillId="6" borderId="24" xfId="0" applyNumberFormat="1" applyFont="1" applyFill="1" applyBorder="1" applyAlignment="1">
      <alignment horizontal="center" vertical="center"/>
    </xf>
    <xf numFmtId="165" fontId="15" fillId="6" borderId="24" xfId="0" applyNumberFormat="1" applyFont="1" applyFill="1" applyBorder="1" applyAlignment="1">
      <alignment horizontal="center" vertical="center"/>
    </xf>
    <xf numFmtId="166" fontId="15" fillId="6" borderId="24" xfId="0" applyNumberFormat="1" applyFont="1" applyFill="1" applyBorder="1" applyAlignment="1">
      <alignment horizontal="center" vertical="center"/>
    </xf>
    <xf numFmtId="168" fontId="15" fillId="6" borderId="24" xfId="0" applyNumberFormat="1" applyFont="1" applyFill="1" applyBorder="1" applyAlignment="1">
      <alignment horizontal="center" vertical="center"/>
    </xf>
    <xf numFmtId="164" fontId="21" fillId="6" borderId="0" xfId="1" applyFont="1" applyFill="1" applyAlignment="1">
      <alignment horizontal="left" vertical="top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/>
    </xf>
    <xf numFmtId="168" fontId="15" fillId="6" borderId="5" xfId="0" applyNumberFormat="1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vertical="center"/>
    </xf>
    <xf numFmtId="0" fontId="15" fillId="6" borderId="31" xfId="0" applyFont="1" applyFill="1" applyBorder="1" applyAlignment="1">
      <alignment horizontal="left" vertical="center" wrapText="1"/>
    </xf>
    <xf numFmtId="165" fontId="15" fillId="6" borderId="32" xfId="0" applyNumberFormat="1" applyFont="1" applyFill="1" applyBorder="1" applyAlignment="1">
      <alignment horizontal="right" vertical="center"/>
    </xf>
    <xf numFmtId="165" fontId="15" fillId="6" borderId="3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17" fillId="0" borderId="0" xfId="1" applyFont="1" applyAlignment="1">
      <alignment horizontal="left"/>
    </xf>
    <xf numFmtId="164" fontId="21" fillId="0" borderId="15" xfId="1" applyFont="1" applyBorder="1" applyAlignment="1">
      <alignment horizontal="left" vertical="top" wrapText="1"/>
    </xf>
    <xf numFmtId="164" fontId="21" fillId="0" borderId="16" xfId="1" applyFont="1" applyBorder="1" applyAlignment="1">
      <alignment horizontal="left" vertical="top" wrapText="1"/>
    </xf>
    <xf numFmtId="164" fontId="21" fillId="0" borderId="17" xfId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20" fillId="0" borderId="15" xfId="1" applyFont="1" applyBorder="1" applyAlignment="1">
      <alignment horizontal="left" vertical="top" wrapText="1"/>
    </xf>
    <xf numFmtId="164" fontId="20" fillId="0" borderId="16" xfId="1" applyFont="1" applyBorder="1" applyAlignment="1">
      <alignment horizontal="left" vertical="top" wrapText="1"/>
    </xf>
    <xf numFmtId="164" fontId="20" fillId="0" borderId="17" xfId="1" applyFont="1" applyBorder="1" applyAlignment="1">
      <alignment horizontal="left" vertical="top" wrapText="1"/>
    </xf>
    <xf numFmtId="164" fontId="21" fillId="4" borderId="11" xfId="1" applyFont="1" applyFill="1" applyBorder="1" applyAlignment="1">
      <alignment horizontal="left" vertical="center"/>
    </xf>
    <xf numFmtId="164" fontId="21" fillId="4" borderId="12" xfId="1" applyFont="1" applyFill="1" applyBorder="1" applyAlignment="1">
      <alignment horizontal="left" vertical="center"/>
    </xf>
    <xf numFmtId="164" fontId="21" fillId="4" borderId="13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8" fillId="0" borderId="0" xfId="1" quotePrefix="1" applyFont="1" applyBorder="1" applyAlignment="1">
      <alignment horizontal="center" vertical="center" wrapText="1"/>
    </xf>
    <xf numFmtId="164" fontId="19" fillId="0" borderId="0" xfId="1" quotePrefix="1" applyFont="1" applyAlignment="1">
      <alignment horizontal="left" vertical="top" wrapText="1"/>
    </xf>
    <xf numFmtId="164" fontId="19" fillId="0" borderId="9" xfId="1" quotePrefix="1" applyFont="1" applyBorder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4" fillId="6" borderId="6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0" borderId="26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  <xf numFmtId="0" fontId="17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8"/>
  <sheetViews>
    <sheetView view="pageBreakPreview" topLeftCell="A88" zoomScale="85" zoomScaleSheetLayoutView="85" workbookViewId="0">
      <selection activeCell="A106" sqref="A106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72" t="s">
        <v>131</v>
      </c>
      <c r="B1" s="172"/>
      <c r="C1" s="172"/>
      <c r="D1" s="172"/>
      <c r="E1" s="172"/>
      <c r="I1" s="3"/>
    </row>
    <row r="2" spans="1:9" ht="31.5" customHeight="1" x14ac:dyDescent="0.2">
      <c r="A2" s="171" t="s">
        <v>132</v>
      </c>
      <c r="B2" s="171"/>
      <c r="C2" s="171"/>
      <c r="D2" s="171"/>
      <c r="E2" s="171"/>
      <c r="I2" s="3"/>
    </row>
    <row r="3" spans="1:9" ht="14.25" x14ac:dyDescent="0.2">
      <c r="A3" s="20" t="s">
        <v>6</v>
      </c>
      <c r="B3" s="21"/>
      <c r="C3" s="21"/>
      <c r="D3" s="173" t="s">
        <v>7</v>
      </c>
      <c r="E3" s="173"/>
      <c r="I3" s="3" t="s">
        <v>5</v>
      </c>
    </row>
    <row r="4" spans="1:9" x14ac:dyDescent="0.2">
      <c r="A4" s="16"/>
      <c r="B4" s="17"/>
      <c r="C4" s="17"/>
      <c r="D4" s="18"/>
      <c r="E4" s="18"/>
      <c r="I4" s="3"/>
    </row>
    <row r="5" spans="1:9" s="19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s="33" customFormat="1" ht="14.25" x14ac:dyDescent="0.25">
      <c r="A6" s="42" t="s">
        <v>8</v>
      </c>
      <c r="B6" s="43"/>
      <c r="C6" s="43"/>
      <c r="D6" s="43"/>
      <c r="E6" s="47"/>
    </row>
    <row r="7" spans="1:9" s="34" customFormat="1" ht="15" x14ac:dyDescent="0.25">
      <c r="A7" s="35" t="s">
        <v>56</v>
      </c>
      <c r="B7" s="32" t="s">
        <v>22</v>
      </c>
      <c r="C7" s="32" t="s">
        <v>11</v>
      </c>
      <c r="D7" s="32">
        <f>E7</f>
        <v>6169.49</v>
      </c>
      <c r="E7" s="48">
        <v>6169.49</v>
      </c>
    </row>
    <row r="8" spans="1:9" s="33" customFormat="1" ht="14.25" x14ac:dyDescent="0.25">
      <c r="A8" s="50" t="s">
        <v>39</v>
      </c>
      <c r="B8" s="50"/>
      <c r="C8" s="50"/>
      <c r="D8" s="50"/>
      <c r="E8" s="51"/>
    </row>
    <row r="9" spans="1:9" s="34" customFormat="1" ht="15" x14ac:dyDescent="0.25">
      <c r="A9" s="35" t="s">
        <v>57</v>
      </c>
      <c r="B9" s="32">
        <v>1940</v>
      </c>
      <c r="C9" s="32" t="s">
        <v>12</v>
      </c>
      <c r="D9" s="32">
        <f>E9/B9</f>
        <v>3.9500051546391752</v>
      </c>
      <c r="E9" s="48">
        <v>7663.01</v>
      </c>
    </row>
    <row r="10" spans="1:9" s="34" customFormat="1" ht="15" x14ac:dyDescent="0.25">
      <c r="A10" s="35" t="s">
        <v>133</v>
      </c>
      <c r="B10" s="32">
        <v>1</v>
      </c>
      <c r="C10" s="32" t="s">
        <v>13</v>
      </c>
      <c r="D10" s="32">
        <f t="shared" ref="D10:D11" si="0">E10/B10</f>
        <v>3075.01</v>
      </c>
      <c r="E10" s="48">
        <v>3075.01</v>
      </c>
    </row>
    <row r="11" spans="1:9" s="34" customFormat="1" ht="15" x14ac:dyDescent="0.25">
      <c r="A11" s="35" t="s">
        <v>134</v>
      </c>
      <c r="B11" s="32">
        <v>1</v>
      </c>
      <c r="C11" s="32" t="s">
        <v>13</v>
      </c>
      <c r="D11" s="32">
        <f t="shared" si="0"/>
        <v>337.91</v>
      </c>
      <c r="E11" s="48">
        <v>337.91</v>
      </c>
    </row>
    <row r="12" spans="1:9" s="34" customFormat="1" ht="15" x14ac:dyDescent="0.25">
      <c r="A12" s="50" t="s">
        <v>55</v>
      </c>
      <c r="B12" s="50"/>
      <c r="C12" s="50"/>
      <c r="D12" s="50"/>
      <c r="E12" s="51"/>
    </row>
    <row r="13" spans="1:9" s="34" customFormat="1" ht="30" x14ac:dyDescent="0.25">
      <c r="A13" s="35" t="s">
        <v>58</v>
      </c>
      <c r="B13" s="32" t="s">
        <v>22</v>
      </c>
      <c r="C13" s="32" t="s">
        <v>11</v>
      </c>
      <c r="D13" s="32">
        <f>E13</f>
        <v>94915.199999999997</v>
      </c>
      <c r="E13" s="48">
        <v>94915.199999999997</v>
      </c>
    </row>
    <row r="14" spans="1:9" s="34" customFormat="1" ht="15" x14ac:dyDescent="0.25">
      <c r="A14" s="46" t="s">
        <v>107</v>
      </c>
      <c r="B14" s="45"/>
      <c r="C14" s="45"/>
      <c r="D14" s="45"/>
      <c r="E14" s="49"/>
    </row>
    <row r="15" spans="1:9" s="34" customFormat="1" ht="15" x14ac:dyDescent="0.25">
      <c r="A15" s="35" t="s">
        <v>110</v>
      </c>
      <c r="B15" s="32" t="s">
        <v>23</v>
      </c>
      <c r="C15" s="32" t="s">
        <v>11</v>
      </c>
      <c r="D15" s="32">
        <f t="shared" ref="D15:D18" si="1">E15</f>
        <v>9762.2999999999993</v>
      </c>
      <c r="E15" s="48">
        <v>9762.2999999999993</v>
      </c>
    </row>
    <row r="16" spans="1:9" s="34" customFormat="1" ht="30" x14ac:dyDescent="0.25">
      <c r="A16" s="35" t="s">
        <v>111</v>
      </c>
      <c r="B16" s="32" t="s">
        <v>130</v>
      </c>
      <c r="C16" s="32" t="s">
        <v>11</v>
      </c>
      <c r="D16" s="32">
        <f t="shared" si="1"/>
        <v>3334.29</v>
      </c>
      <c r="E16" s="48">
        <v>3334.29</v>
      </c>
    </row>
    <row r="17" spans="1:5" s="34" customFormat="1" ht="15" x14ac:dyDescent="0.25">
      <c r="A17" s="35" t="s">
        <v>112</v>
      </c>
      <c r="B17" s="32" t="s">
        <v>130</v>
      </c>
      <c r="C17" s="32" t="s">
        <v>11</v>
      </c>
      <c r="D17" s="32">
        <f t="shared" si="1"/>
        <v>2828.77</v>
      </c>
      <c r="E17" s="48">
        <v>2828.77</v>
      </c>
    </row>
    <row r="18" spans="1:5" s="34" customFormat="1" ht="30" x14ac:dyDescent="0.25">
      <c r="A18" s="35" t="s">
        <v>113</v>
      </c>
      <c r="B18" s="32" t="s">
        <v>23</v>
      </c>
      <c r="C18" s="32" t="s">
        <v>11</v>
      </c>
      <c r="D18" s="32">
        <f t="shared" si="1"/>
        <v>6553.98</v>
      </c>
      <c r="E18" s="48">
        <v>6553.98</v>
      </c>
    </row>
    <row r="19" spans="1:5" s="34" customFormat="1" ht="15" x14ac:dyDescent="0.25">
      <c r="A19" s="46" t="s">
        <v>108</v>
      </c>
      <c r="B19" s="45"/>
      <c r="C19" s="45"/>
      <c r="D19" s="45"/>
      <c r="E19" s="49"/>
    </row>
    <row r="20" spans="1:5" s="34" customFormat="1" ht="15" x14ac:dyDescent="0.25">
      <c r="A20" s="35" t="s">
        <v>114</v>
      </c>
      <c r="B20" s="32" t="s">
        <v>23</v>
      </c>
      <c r="C20" s="32" t="s">
        <v>11</v>
      </c>
      <c r="D20" s="32">
        <f>E20</f>
        <v>78000</v>
      </c>
      <c r="E20" s="48">
        <v>78000</v>
      </c>
    </row>
    <row r="21" spans="1:5" s="34" customFormat="1" ht="15" x14ac:dyDescent="0.25">
      <c r="A21" s="46" t="s">
        <v>40</v>
      </c>
      <c r="B21" s="45"/>
      <c r="C21" s="45"/>
      <c r="D21" s="45"/>
      <c r="E21" s="49"/>
    </row>
    <row r="22" spans="1:5" s="34" customFormat="1" ht="30" x14ac:dyDescent="0.25">
      <c r="A22" s="35" t="s">
        <v>59</v>
      </c>
      <c r="B22" s="32" t="s">
        <v>24</v>
      </c>
      <c r="C22" s="32" t="s">
        <v>11</v>
      </c>
      <c r="D22" s="32">
        <f>E22</f>
        <v>12933.55</v>
      </c>
      <c r="E22" s="48">
        <v>12933.55</v>
      </c>
    </row>
    <row r="23" spans="1:5" s="34" customFormat="1" ht="15" x14ac:dyDescent="0.25">
      <c r="A23" s="46" t="s">
        <v>41</v>
      </c>
      <c r="B23" s="45"/>
      <c r="C23" s="45"/>
      <c r="D23" s="45"/>
      <c r="E23" s="49"/>
    </row>
    <row r="24" spans="1:5" s="34" customFormat="1" ht="15" x14ac:dyDescent="0.25">
      <c r="A24" s="35" t="s">
        <v>135</v>
      </c>
      <c r="B24" s="32">
        <v>1</v>
      </c>
      <c r="C24" s="32" t="s">
        <v>165</v>
      </c>
      <c r="D24" s="32">
        <f t="shared" ref="D24:D47" si="2">E24</f>
        <v>67.790000000000006</v>
      </c>
      <c r="E24" s="48">
        <v>67.790000000000006</v>
      </c>
    </row>
    <row r="25" spans="1:5" s="34" customFormat="1" ht="15" x14ac:dyDescent="0.25">
      <c r="A25" s="35" t="s">
        <v>60</v>
      </c>
      <c r="B25" s="32">
        <v>1</v>
      </c>
      <c r="C25" s="32" t="s">
        <v>14</v>
      </c>
      <c r="D25" s="32">
        <f t="shared" si="2"/>
        <v>796.94</v>
      </c>
      <c r="E25" s="48">
        <v>796.94</v>
      </c>
    </row>
    <row r="26" spans="1:5" s="34" customFormat="1" ht="30" x14ac:dyDescent="0.25">
      <c r="A26" s="35" t="s">
        <v>136</v>
      </c>
      <c r="B26" s="32">
        <v>6</v>
      </c>
      <c r="C26" s="32" t="s">
        <v>166</v>
      </c>
      <c r="D26" s="32">
        <f t="shared" si="2"/>
        <v>2388.96</v>
      </c>
      <c r="E26" s="48">
        <v>2388.96</v>
      </c>
    </row>
    <row r="27" spans="1:5" s="34" customFormat="1" ht="15" x14ac:dyDescent="0.25">
      <c r="A27" s="35" t="s">
        <v>115</v>
      </c>
      <c r="B27" s="32">
        <v>0.09</v>
      </c>
      <c r="C27" s="32" t="s">
        <v>15</v>
      </c>
      <c r="D27" s="32">
        <f t="shared" si="2"/>
        <v>400.57</v>
      </c>
      <c r="E27" s="48">
        <v>400.57</v>
      </c>
    </row>
    <row r="28" spans="1:5" s="34" customFormat="1" ht="30" x14ac:dyDescent="0.25">
      <c r="A28" s="35" t="s">
        <v>116</v>
      </c>
      <c r="B28" s="32">
        <v>0.27</v>
      </c>
      <c r="C28" s="32" t="s">
        <v>16</v>
      </c>
      <c r="D28" s="32">
        <f t="shared" si="2"/>
        <v>427.27</v>
      </c>
      <c r="E28" s="48">
        <v>427.27</v>
      </c>
    </row>
    <row r="29" spans="1:5" s="34" customFormat="1" ht="45" x14ac:dyDescent="0.25">
      <c r="A29" s="35" t="s">
        <v>61</v>
      </c>
      <c r="B29" s="32">
        <v>0.27</v>
      </c>
      <c r="C29" s="32" t="s">
        <v>16</v>
      </c>
      <c r="D29" s="32">
        <f t="shared" si="2"/>
        <v>425.94</v>
      </c>
      <c r="E29" s="48">
        <v>425.94</v>
      </c>
    </row>
    <row r="30" spans="1:5" s="34" customFormat="1" ht="15" x14ac:dyDescent="0.25">
      <c r="A30" s="35" t="s">
        <v>79</v>
      </c>
      <c r="B30" s="32">
        <v>0.08</v>
      </c>
      <c r="C30" s="32" t="s">
        <v>80</v>
      </c>
      <c r="D30" s="32">
        <f t="shared" si="2"/>
        <v>1872.31</v>
      </c>
      <c r="E30" s="48">
        <v>1872.31</v>
      </c>
    </row>
    <row r="31" spans="1:5" s="34" customFormat="1" ht="30" x14ac:dyDescent="0.25">
      <c r="A31" s="35" t="s">
        <v>62</v>
      </c>
      <c r="B31" s="32">
        <v>4.5</v>
      </c>
      <c r="C31" s="32" t="s">
        <v>16</v>
      </c>
      <c r="D31" s="32">
        <f t="shared" si="2"/>
        <v>7141.04</v>
      </c>
      <c r="E31" s="48">
        <v>7141.04</v>
      </c>
    </row>
    <row r="32" spans="1:5" s="34" customFormat="1" ht="15" x14ac:dyDescent="0.25">
      <c r="A32" s="35" t="s">
        <v>63</v>
      </c>
      <c r="B32" s="32">
        <v>0.03</v>
      </c>
      <c r="C32" s="32" t="s">
        <v>17</v>
      </c>
      <c r="D32" s="32">
        <f t="shared" si="2"/>
        <v>674.58</v>
      </c>
      <c r="E32" s="48">
        <v>674.58</v>
      </c>
    </row>
    <row r="33" spans="1:5" s="34" customFormat="1" ht="30" x14ac:dyDescent="0.25">
      <c r="A33" s="35" t="s">
        <v>64</v>
      </c>
      <c r="B33" s="32">
        <v>1</v>
      </c>
      <c r="C33" s="32" t="s">
        <v>14</v>
      </c>
      <c r="D33" s="32">
        <f t="shared" si="2"/>
        <v>384.58</v>
      </c>
      <c r="E33" s="48">
        <v>384.58</v>
      </c>
    </row>
    <row r="34" spans="1:5" s="34" customFormat="1" ht="15" x14ac:dyDescent="0.25">
      <c r="A34" s="35" t="s">
        <v>117</v>
      </c>
      <c r="B34" s="32">
        <v>1</v>
      </c>
      <c r="C34" s="32" t="s">
        <v>83</v>
      </c>
      <c r="D34" s="32">
        <f t="shared" si="2"/>
        <v>161.74</v>
      </c>
      <c r="E34" s="48">
        <v>161.74</v>
      </c>
    </row>
    <row r="35" spans="1:5" s="34" customFormat="1" ht="15" x14ac:dyDescent="0.25">
      <c r="A35" s="35" t="s">
        <v>81</v>
      </c>
      <c r="B35" s="32">
        <v>0.24</v>
      </c>
      <c r="C35" s="32" t="s">
        <v>15</v>
      </c>
      <c r="D35" s="32">
        <f t="shared" si="2"/>
        <v>3145.68</v>
      </c>
      <c r="E35" s="48">
        <v>3145.68</v>
      </c>
    </row>
    <row r="36" spans="1:5" s="34" customFormat="1" ht="30" x14ac:dyDescent="0.25">
      <c r="A36" s="35" t="s">
        <v>65</v>
      </c>
      <c r="B36" s="32">
        <v>6</v>
      </c>
      <c r="C36" s="32" t="s">
        <v>18</v>
      </c>
      <c r="D36" s="32">
        <f t="shared" si="2"/>
        <v>954.26</v>
      </c>
      <c r="E36" s="48">
        <v>954.26</v>
      </c>
    </row>
    <row r="37" spans="1:5" s="34" customFormat="1" ht="15" x14ac:dyDescent="0.25">
      <c r="A37" s="35" t="s">
        <v>137</v>
      </c>
      <c r="B37" s="32">
        <v>1</v>
      </c>
      <c r="C37" s="32" t="s">
        <v>165</v>
      </c>
      <c r="D37" s="32">
        <f t="shared" si="2"/>
        <v>54.52</v>
      </c>
      <c r="E37" s="48">
        <v>54.52</v>
      </c>
    </row>
    <row r="38" spans="1:5" s="34" customFormat="1" ht="15" x14ac:dyDescent="0.25">
      <c r="A38" s="35" t="s">
        <v>118</v>
      </c>
      <c r="B38" s="32">
        <v>1</v>
      </c>
      <c r="C38" s="32" t="s">
        <v>13</v>
      </c>
      <c r="D38" s="32">
        <f t="shared" si="2"/>
        <v>4978.5200000000004</v>
      </c>
      <c r="E38" s="48">
        <v>4978.5200000000004</v>
      </c>
    </row>
    <row r="39" spans="1:5" s="34" customFormat="1" ht="30" x14ac:dyDescent="0.25">
      <c r="A39" s="35" t="s">
        <v>138</v>
      </c>
      <c r="B39" s="32">
        <v>0.06</v>
      </c>
      <c r="C39" s="32" t="s">
        <v>95</v>
      </c>
      <c r="D39" s="32">
        <f t="shared" si="2"/>
        <v>335.65</v>
      </c>
      <c r="E39" s="48">
        <v>335.65</v>
      </c>
    </row>
    <row r="40" spans="1:5" s="34" customFormat="1" ht="15" x14ac:dyDescent="0.25">
      <c r="A40" s="35" t="s">
        <v>66</v>
      </c>
      <c r="B40" s="32">
        <v>17898</v>
      </c>
      <c r="C40" s="32" t="s">
        <v>19</v>
      </c>
      <c r="D40" s="32">
        <f t="shared" si="2"/>
        <v>22888.240000000002</v>
      </c>
      <c r="E40" s="48">
        <v>22888.240000000002</v>
      </c>
    </row>
    <row r="41" spans="1:5" s="34" customFormat="1" ht="15" x14ac:dyDescent="0.25">
      <c r="A41" s="35" t="s">
        <v>67</v>
      </c>
      <c r="B41" s="32">
        <v>1</v>
      </c>
      <c r="C41" s="32" t="s">
        <v>13</v>
      </c>
      <c r="D41" s="32">
        <f t="shared" si="2"/>
        <v>387.91</v>
      </c>
      <c r="E41" s="48">
        <v>387.91</v>
      </c>
    </row>
    <row r="42" spans="1:5" s="34" customFormat="1" ht="30" x14ac:dyDescent="0.25">
      <c r="A42" s="35" t="s">
        <v>139</v>
      </c>
      <c r="B42" s="32">
        <v>4</v>
      </c>
      <c r="C42" s="32" t="s">
        <v>90</v>
      </c>
      <c r="D42" s="32">
        <f t="shared" si="2"/>
        <v>504.56</v>
      </c>
      <c r="E42" s="48">
        <v>504.56</v>
      </c>
    </row>
    <row r="43" spans="1:5" s="34" customFormat="1" ht="30" x14ac:dyDescent="0.25">
      <c r="A43" s="35" t="s">
        <v>140</v>
      </c>
      <c r="B43" s="32">
        <v>4</v>
      </c>
      <c r="C43" s="32" t="s">
        <v>90</v>
      </c>
      <c r="D43" s="32">
        <f t="shared" si="2"/>
        <v>447.83</v>
      </c>
      <c r="E43" s="48">
        <v>447.83</v>
      </c>
    </row>
    <row r="44" spans="1:5" s="34" customFormat="1" ht="30" x14ac:dyDescent="0.25">
      <c r="A44" s="35" t="s">
        <v>68</v>
      </c>
      <c r="B44" s="32">
        <v>1</v>
      </c>
      <c r="C44" s="32" t="s">
        <v>20</v>
      </c>
      <c r="D44" s="32">
        <f t="shared" si="2"/>
        <v>542.77</v>
      </c>
      <c r="E44" s="48">
        <v>542.77</v>
      </c>
    </row>
    <row r="45" spans="1:5" s="34" customFormat="1" ht="30" x14ac:dyDescent="0.25">
      <c r="A45" s="35" t="s">
        <v>141</v>
      </c>
      <c r="B45" s="32">
        <v>1</v>
      </c>
      <c r="C45" s="32" t="s">
        <v>119</v>
      </c>
      <c r="D45" s="32">
        <f t="shared" si="2"/>
        <v>232.69</v>
      </c>
      <c r="E45" s="48">
        <v>232.69</v>
      </c>
    </row>
    <row r="46" spans="1:5" s="34" customFormat="1" ht="15" x14ac:dyDescent="0.25">
      <c r="A46" s="35" t="s">
        <v>69</v>
      </c>
      <c r="B46" s="32">
        <v>38</v>
      </c>
      <c r="C46" s="32" t="s">
        <v>20</v>
      </c>
      <c r="D46" s="32">
        <f t="shared" si="2"/>
        <v>8632.7999999999993</v>
      </c>
      <c r="E46" s="48">
        <v>8632.7999999999993</v>
      </c>
    </row>
    <row r="47" spans="1:5" s="34" customFormat="1" ht="15" x14ac:dyDescent="0.25">
      <c r="A47" s="35" t="s">
        <v>142</v>
      </c>
      <c r="B47" s="32">
        <v>0.01</v>
      </c>
      <c r="C47" s="32" t="s">
        <v>17</v>
      </c>
      <c r="D47" s="32">
        <f t="shared" si="2"/>
        <v>399.8</v>
      </c>
      <c r="E47" s="48">
        <v>399.8</v>
      </c>
    </row>
    <row r="48" spans="1:5" s="34" customFormat="1" ht="15" x14ac:dyDescent="0.25">
      <c r="A48" s="44" t="s">
        <v>42</v>
      </c>
      <c r="B48" s="45"/>
      <c r="C48" s="45"/>
      <c r="D48" s="45"/>
      <c r="E48" s="49"/>
    </row>
    <row r="49" spans="1:5" s="34" customFormat="1" ht="15" x14ac:dyDescent="0.25">
      <c r="A49" s="35" t="s">
        <v>143</v>
      </c>
      <c r="B49" s="32">
        <v>3.2000000000000001E-2</v>
      </c>
      <c r="C49" s="32" t="s">
        <v>127</v>
      </c>
      <c r="D49" s="32">
        <f t="shared" ref="D49:D90" si="3">E49</f>
        <v>65.86</v>
      </c>
      <c r="E49" s="48">
        <v>65.86</v>
      </c>
    </row>
    <row r="50" spans="1:5" s="34" customFormat="1" ht="30" x14ac:dyDescent="0.25">
      <c r="A50" s="35" t="s">
        <v>120</v>
      </c>
      <c r="B50" s="32">
        <v>0.1</v>
      </c>
      <c r="C50" s="32" t="s">
        <v>121</v>
      </c>
      <c r="D50" s="32">
        <f t="shared" si="3"/>
        <v>178.4</v>
      </c>
      <c r="E50" s="48">
        <v>178.4</v>
      </c>
    </row>
    <row r="51" spans="1:5" s="34" customFormat="1" ht="30" x14ac:dyDescent="0.25">
      <c r="A51" s="35" t="s">
        <v>70</v>
      </c>
      <c r="B51" s="32">
        <v>1.8759999999999999</v>
      </c>
      <c r="C51" s="32" t="s">
        <v>16</v>
      </c>
      <c r="D51" s="32">
        <f t="shared" si="3"/>
        <v>2540.31</v>
      </c>
      <c r="E51" s="48">
        <v>2540.31</v>
      </c>
    </row>
    <row r="52" spans="1:5" s="34" customFormat="1" ht="30" x14ac:dyDescent="0.25">
      <c r="A52" s="35" t="s">
        <v>144</v>
      </c>
      <c r="B52" s="32">
        <v>2.8849999999999998</v>
      </c>
      <c r="C52" s="32" t="s">
        <v>16</v>
      </c>
      <c r="D52" s="32">
        <f t="shared" si="3"/>
        <v>4526.1400000000003</v>
      </c>
      <c r="E52" s="48">
        <v>4526.1400000000003</v>
      </c>
    </row>
    <row r="53" spans="1:5" s="34" customFormat="1" ht="30" x14ac:dyDescent="0.25">
      <c r="A53" s="35" t="s">
        <v>82</v>
      </c>
      <c r="B53" s="32">
        <v>138</v>
      </c>
      <c r="C53" s="32" t="s">
        <v>83</v>
      </c>
      <c r="D53" s="32">
        <f t="shared" si="3"/>
        <v>6172.64</v>
      </c>
      <c r="E53" s="48">
        <v>6172.64</v>
      </c>
    </row>
    <row r="54" spans="1:5" s="34" customFormat="1" ht="30" x14ac:dyDescent="0.25">
      <c r="A54" s="35" t="s">
        <v>122</v>
      </c>
      <c r="B54" s="32">
        <v>318</v>
      </c>
      <c r="C54" s="32" t="s">
        <v>71</v>
      </c>
      <c r="D54" s="32">
        <f t="shared" si="3"/>
        <v>11053.17</v>
      </c>
      <c r="E54" s="48">
        <v>11053.17</v>
      </c>
    </row>
    <row r="55" spans="1:5" s="34" customFormat="1" ht="30" x14ac:dyDescent="0.25">
      <c r="A55" s="35" t="s">
        <v>84</v>
      </c>
      <c r="B55" s="32">
        <v>40</v>
      </c>
      <c r="C55" s="32" t="s">
        <v>71</v>
      </c>
      <c r="D55" s="32">
        <f t="shared" si="3"/>
        <v>2748.58</v>
      </c>
      <c r="E55" s="48">
        <v>2748.58</v>
      </c>
    </row>
    <row r="56" spans="1:5" s="34" customFormat="1" ht="30" x14ac:dyDescent="0.25">
      <c r="A56" s="35" t="s">
        <v>123</v>
      </c>
      <c r="B56" s="32">
        <v>120</v>
      </c>
      <c r="C56" s="32" t="s">
        <v>71</v>
      </c>
      <c r="D56" s="32">
        <f t="shared" si="3"/>
        <v>8084.05</v>
      </c>
      <c r="E56" s="48">
        <v>8084.05</v>
      </c>
    </row>
    <row r="57" spans="1:5" s="34" customFormat="1" ht="15" x14ac:dyDescent="0.25">
      <c r="A57" s="35" t="s">
        <v>85</v>
      </c>
      <c r="B57" s="32">
        <v>340</v>
      </c>
      <c r="C57" s="32" t="s">
        <v>71</v>
      </c>
      <c r="D57" s="32">
        <f t="shared" si="3"/>
        <v>16006.07</v>
      </c>
      <c r="E57" s="48">
        <v>16006.07</v>
      </c>
    </row>
    <row r="58" spans="1:5" s="34" customFormat="1" ht="45" x14ac:dyDescent="0.25">
      <c r="A58" s="35" t="s">
        <v>145</v>
      </c>
      <c r="B58" s="32">
        <v>5.2530000000000001</v>
      </c>
      <c r="C58" s="32" t="s">
        <v>16</v>
      </c>
      <c r="D58" s="32">
        <f t="shared" si="3"/>
        <v>10815.33</v>
      </c>
      <c r="E58" s="48">
        <v>10815.33</v>
      </c>
    </row>
    <row r="59" spans="1:5" s="34" customFormat="1" ht="15" x14ac:dyDescent="0.25">
      <c r="A59" s="35" t="s">
        <v>146</v>
      </c>
      <c r="B59" s="32">
        <v>0.06</v>
      </c>
      <c r="C59" s="32" t="s">
        <v>16</v>
      </c>
      <c r="D59" s="32">
        <f t="shared" si="3"/>
        <v>98.31</v>
      </c>
      <c r="E59" s="48">
        <v>98.31</v>
      </c>
    </row>
    <row r="60" spans="1:5" s="34" customFormat="1" ht="15" x14ac:dyDescent="0.25">
      <c r="A60" s="35" t="s">
        <v>147</v>
      </c>
      <c r="B60" s="32">
        <v>0.01</v>
      </c>
      <c r="C60" s="32" t="s">
        <v>92</v>
      </c>
      <c r="D60" s="32">
        <f t="shared" si="3"/>
        <v>471.45</v>
      </c>
      <c r="E60" s="48">
        <v>471.45</v>
      </c>
    </row>
    <row r="61" spans="1:5" s="34" customFormat="1" ht="15" x14ac:dyDescent="0.25">
      <c r="A61" s="35" t="s">
        <v>124</v>
      </c>
      <c r="B61" s="32">
        <v>0.01</v>
      </c>
      <c r="C61" s="32" t="s">
        <v>95</v>
      </c>
      <c r="D61" s="32">
        <f t="shared" si="3"/>
        <v>294.56</v>
      </c>
      <c r="E61" s="48">
        <v>294.56</v>
      </c>
    </row>
    <row r="62" spans="1:5" s="34" customFormat="1" ht="30" x14ac:dyDescent="0.25">
      <c r="A62" s="35" t="s">
        <v>125</v>
      </c>
      <c r="B62" s="32">
        <v>6.0000000000000001E-3</v>
      </c>
      <c r="C62" s="32" t="s">
        <v>94</v>
      </c>
      <c r="D62" s="32">
        <f t="shared" si="3"/>
        <v>1039.5999999999999</v>
      </c>
      <c r="E62" s="48">
        <v>1039.5999999999999</v>
      </c>
    </row>
    <row r="63" spans="1:5" s="34" customFormat="1" ht="15" x14ac:dyDescent="0.25">
      <c r="A63" s="35" t="s">
        <v>126</v>
      </c>
      <c r="B63" s="32">
        <v>1.0999999999999999E-2</v>
      </c>
      <c r="C63" s="32" t="s">
        <v>94</v>
      </c>
      <c r="D63" s="32">
        <f t="shared" si="3"/>
        <v>128.43</v>
      </c>
      <c r="E63" s="48">
        <v>128.43</v>
      </c>
    </row>
    <row r="64" spans="1:5" s="34" customFormat="1" ht="15" x14ac:dyDescent="0.25">
      <c r="A64" s="35" t="s">
        <v>148</v>
      </c>
      <c r="B64" s="32">
        <v>1.4E-2</v>
      </c>
      <c r="C64" s="32" t="s">
        <v>94</v>
      </c>
      <c r="D64" s="32">
        <f t="shared" si="3"/>
        <v>165.08</v>
      </c>
      <c r="E64" s="48">
        <v>165.08</v>
      </c>
    </row>
    <row r="65" spans="1:5" s="34" customFormat="1" ht="30" x14ac:dyDescent="0.25">
      <c r="A65" s="35" t="s">
        <v>96</v>
      </c>
      <c r="B65" s="32">
        <v>0.04</v>
      </c>
      <c r="C65" s="32" t="s">
        <v>17</v>
      </c>
      <c r="D65" s="32">
        <f t="shared" si="3"/>
        <v>1589.17</v>
      </c>
      <c r="E65" s="48">
        <v>1589.17</v>
      </c>
    </row>
    <row r="66" spans="1:5" s="34" customFormat="1" ht="15" x14ac:dyDescent="0.25">
      <c r="A66" s="44" t="s">
        <v>86</v>
      </c>
      <c r="B66" s="45"/>
      <c r="C66" s="45"/>
      <c r="D66" s="45"/>
      <c r="E66" s="49"/>
    </row>
    <row r="67" spans="1:5" s="34" customFormat="1" ht="15" x14ac:dyDescent="0.25">
      <c r="A67" s="35" t="s">
        <v>87</v>
      </c>
      <c r="B67" s="32" t="s">
        <v>98</v>
      </c>
      <c r="C67" s="32" t="s">
        <v>11</v>
      </c>
      <c r="D67" s="32">
        <f>E67/12</f>
        <v>1800</v>
      </c>
      <c r="E67" s="48">
        <v>21600</v>
      </c>
    </row>
    <row r="68" spans="1:5" s="34" customFormat="1" ht="15" x14ac:dyDescent="0.25">
      <c r="A68" s="46" t="s">
        <v>88</v>
      </c>
      <c r="B68" s="45"/>
      <c r="C68" s="45"/>
      <c r="D68" s="45"/>
      <c r="E68" s="49"/>
    </row>
    <row r="69" spans="1:5" s="34" customFormat="1" ht="15" x14ac:dyDescent="0.25">
      <c r="A69" s="35" t="s">
        <v>89</v>
      </c>
      <c r="B69" s="32" t="s">
        <v>23</v>
      </c>
      <c r="C69" s="32" t="s">
        <v>11</v>
      </c>
      <c r="D69" s="32">
        <f t="shared" si="3"/>
        <v>4138.1099999999997</v>
      </c>
      <c r="E69" s="48">
        <v>4138.1099999999997</v>
      </c>
    </row>
    <row r="70" spans="1:5" s="34" customFormat="1" ht="15" x14ac:dyDescent="0.25">
      <c r="A70" s="44" t="s">
        <v>43</v>
      </c>
      <c r="B70" s="45"/>
      <c r="C70" s="45"/>
      <c r="D70" s="45"/>
      <c r="E70" s="49"/>
    </row>
    <row r="71" spans="1:5" s="34" customFormat="1" ht="15" x14ac:dyDescent="0.25">
      <c r="A71" s="35" t="s">
        <v>72</v>
      </c>
      <c r="B71" s="32">
        <v>4</v>
      </c>
      <c r="C71" s="32" t="s">
        <v>13</v>
      </c>
      <c r="D71" s="32">
        <f t="shared" si="3"/>
        <v>3360.48</v>
      </c>
      <c r="E71" s="48">
        <v>3360.48</v>
      </c>
    </row>
    <row r="72" spans="1:5" s="34" customFormat="1" ht="30" x14ac:dyDescent="0.25">
      <c r="A72" s="35" t="s">
        <v>149</v>
      </c>
      <c r="B72" s="32">
        <v>0.02</v>
      </c>
      <c r="C72" s="32" t="s">
        <v>15</v>
      </c>
      <c r="D72" s="32">
        <f t="shared" si="3"/>
        <v>988.49</v>
      </c>
      <c r="E72" s="48">
        <v>988.49</v>
      </c>
    </row>
    <row r="73" spans="1:5" s="34" customFormat="1" ht="15" x14ac:dyDescent="0.25">
      <c r="A73" s="35" t="s">
        <v>150</v>
      </c>
      <c r="B73" s="32" t="s">
        <v>21</v>
      </c>
      <c r="C73" s="32" t="s">
        <v>11</v>
      </c>
      <c r="D73" s="32">
        <f t="shared" si="3"/>
        <v>6328</v>
      </c>
      <c r="E73" s="48">
        <v>6328</v>
      </c>
    </row>
    <row r="74" spans="1:5" s="34" customFormat="1" ht="15" x14ac:dyDescent="0.25">
      <c r="A74" s="35" t="s">
        <v>151</v>
      </c>
      <c r="B74" s="32">
        <v>0.01</v>
      </c>
      <c r="C74" s="32" t="s">
        <v>15</v>
      </c>
      <c r="D74" s="32">
        <f t="shared" si="3"/>
        <v>98.62</v>
      </c>
      <c r="E74" s="48">
        <v>98.62</v>
      </c>
    </row>
    <row r="75" spans="1:5" s="34" customFormat="1" ht="30" x14ac:dyDescent="0.25">
      <c r="A75" s="35" t="s">
        <v>152</v>
      </c>
      <c r="B75" s="32">
        <v>0.02</v>
      </c>
      <c r="C75" s="32" t="s">
        <v>15</v>
      </c>
      <c r="D75" s="32">
        <f t="shared" si="3"/>
        <v>555.12</v>
      </c>
      <c r="E75" s="48">
        <v>555.12</v>
      </c>
    </row>
    <row r="76" spans="1:5" s="34" customFormat="1" ht="30" x14ac:dyDescent="0.25">
      <c r="A76" s="35" t="s">
        <v>153</v>
      </c>
      <c r="B76" s="32">
        <v>2</v>
      </c>
      <c r="C76" s="32" t="s">
        <v>13</v>
      </c>
      <c r="D76" s="32">
        <f t="shared" si="3"/>
        <v>732.9</v>
      </c>
      <c r="E76" s="48">
        <v>732.9</v>
      </c>
    </row>
    <row r="77" spans="1:5" s="34" customFormat="1" ht="15" x14ac:dyDescent="0.25">
      <c r="A77" s="35" t="s">
        <v>154</v>
      </c>
      <c r="B77" s="32">
        <v>0.01</v>
      </c>
      <c r="C77" s="32" t="s">
        <v>17</v>
      </c>
      <c r="D77" s="32">
        <f t="shared" si="3"/>
        <v>2065.83</v>
      </c>
      <c r="E77" s="48">
        <v>2065.83</v>
      </c>
    </row>
    <row r="78" spans="1:5" s="34" customFormat="1" ht="45" x14ac:dyDescent="0.25">
      <c r="A78" s="35" t="s">
        <v>155</v>
      </c>
      <c r="B78" s="32">
        <v>1</v>
      </c>
      <c r="C78" s="32" t="s">
        <v>167</v>
      </c>
      <c r="D78" s="32">
        <f t="shared" si="3"/>
        <v>715.37</v>
      </c>
      <c r="E78" s="48">
        <v>715.37</v>
      </c>
    </row>
    <row r="79" spans="1:5" s="34" customFormat="1" ht="30" x14ac:dyDescent="0.25">
      <c r="A79" s="35" t="s">
        <v>156</v>
      </c>
      <c r="B79" s="32">
        <v>0.01</v>
      </c>
      <c r="C79" s="32" t="s">
        <v>17</v>
      </c>
      <c r="D79" s="32">
        <f t="shared" si="3"/>
        <v>445.64</v>
      </c>
      <c r="E79" s="48">
        <v>445.64</v>
      </c>
    </row>
    <row r="80" spans="1:5" s="34" customFormat="1" ht="15" x14ac:dyDescent="0.25">
      <c r="A80" s="46" t="s">
        <v>91</v>
      </c>
      <c r="B80" s="45"/>
      <c r="C80" s="45"/>
      <c r="D80" s="45"/>
      <c r="E80" s="49"/>
    </row>
    <row r="81" spans="1:5" s="34" customFormat="1" ht="30" x14ac:dyDescent="0.25">
      <c r="A81" s="35" t="s">
        <v>157</v>
      </c>
      <c r="B81" s="32">
        <v>1</v>
      </c>
      <c r="C81" s="32" t="s">
        <v>13</v>
      </c>
      <c r="D81" s="32">
        <f t="shared" si="3"/>
        <v>3356.28</v>
      </c>
      <c r="E81" s="48">
        <v>3356.28</v>
      </c>
    </row>
    <row r="82" spans="1:5" s="34" customFormat="1" ht="15" x14ac:dyDescent="0.25">
      <c r="A82" s="35" t="s">
        <v>128</v>
      </c>
      <c r="B82" s="32">
        <v>2.5000000000000001E-2</v>
      </c>
      <c r="C82" s="32" t="s">
        <v>94</v>
      </c>
      <c r="D82" s="32">
        <f t="shared" si="3"/>
        <v>420.07</v>
      </c>
      <c r="E82" s="48">
        <v>420.07</v>
      </c>
    </row>
    <row r="83" spans="1:5" s="34" customFormat="1" ht="30" x14ac:dyDescent="0.25">
      <c r="A83" s="35" t="s">
        <v>93</v>
      </c>
      <c r="B83" s="32">
        <v>0.25</v>
      </c>
      <c r="C83" s="32" t="s">
        <v>17</v>
      </c>
      <c r="D83" s="32">
        <f t="shared" si="3"/>
        <v>1273.58</v>
      </c>
      <c r="E83" s="48">
        <v>1273.58</v>
      </c>
    </row>
    <row r="84" spans="1:5" s="34" customFormat="1" ht="15" x14ac:dyDescent="0.25">
      <c r="A84" s="35" t="s">
        <v>158</v>
      </c>
      <c r="B84" s="32">
        <v>0.46100000000000002</v>
      </c>
      <c r="C84" s="32" t="s">
        <v>94</v>
      </c>
      <c r="D84" s="32">
        <f t="shared" si="3"/>
        <v>8175.96</v>
      </c>
      <c r="E84" s="48">
        <v>8175.96</v>
      </c>
    </row>
    <row r="85" spans="1:5" s="34" customFormat="1" ht="15" x14ac:dyDescent="0.25">
      <c r="A85" s="35" t="s">
        <v>159</v>
      </c>
      <c r="B85" s="32">
        <v>0.01</v>
      </c>
      <c r="C85" s="32" t="s">
        <v>17</v>
      </c>
      <c r="D85" s="32">
        <f t="shared" si="3"/>
        <v>1134.33</v>
      </c>
      <c r="E85" s="48">
        <v>1134.33</v>
      </c>
    </row>
    <row r="86" spans="1:5" s="34" customFormat="1" ht="45" x14ac:dyDescent="0.25">
      <c r="A86" s="35" t="s">
        <v>160</v>
      </c>
      <c r="B86" s="32">
        <v>6</v>
      </c>
      <c r="C86" s="32" t="s">
        <v>12</v>
      </c>
      <c r="D86" s="32">
        <f t="shared" si="3"/>
        <v>1656.93</v>
      </c>
      <c r="E86" s="48">
        <v>1656.93</v>
      </c>
    </row>
    <row r="87" spans="1:5" s="34" customFormat="1" ht="30" x14ac:dyDescent="0.25">
      <c r="A87" s="35" t="s">
        <v>161</v>
      </c>
      <c r="B87" s="32">
        <v>0.04</v>
      </c>
      <c r="C87" s="32" t="s">
        <v>17</v>
      </c>
      <c r="D87" s="32">
        <f t="shared" si="3"/>
        <v>2426.4299999999998</v>
      </c>
      <c r="E87" s="48">
        <v>2426.4299999999998</v>
      </c>
    </row>
    <row r="88" spans="1:5" s="34" customFormat="1" ht="30" x14ac:dyDescent="0.25">
      <c r="A88" s="35" t="s">
        <v>162</v>
      </c>
      <c r="B88" s="32">
        <v>0.06</v>
      </c>
      <c r="C88" s="32" t="s">
        <v>17</v>
      </c>
      <c r="D88" s="32">
        <f t="shared" si="3"/>
        <v>2176.0700000000002</v>
      </c>
      <c r="E88" s="48">
        <v>2176.0700000000002</v>
      </c>
    </row>
    <row r="89" spans="1:5" s="34" customFormat="1" ht="30" x14ac:dyDescent="0.25">
      <c r="A89" s="35" t="s">
        <v>163</v>
      </c>
      <c r="B89" s="32">
        <v>1</v>
      </c>
      <c r="C89" s="32" t="s">
        <v>168</v>
      </c>
      <c r="D89" s="32">
        <f t="shared" si="3"/>
        <v>845.96</v>
      </c>
      <c r="E89" s="48">
        <v>845.96</v>
      </c>
    </row>
    <row r="90" spans="1:5" s="34" customFormat="1" ht="30" x14ac:dyDescent="0.25">
      <c r="A90" s="35" t="s">
        <v>164</v>
      </c>
      <c r="B90" s="32">
        <v>2.1999999999999999E-2</v>
      </c>
      <c r="C90" s="32" t="s">
        <v>15</v>
      </c>
      <c r="D90" s="32">
        <f t="shared" si="3"/>
        <v>956.97</v>
      </c>
      <c r="E90" s="48">
        <v>956.97</v>
      </c>
    </row>
    <row r="91" spans="1:5" s="34" customFormat="1" ht="15" x14ac:dyDescent="0.25">
      <c r="A91" s="44" t="s">
        <v>44</v>
      </c>
      <c r="B91" s="45"/>
      <c r="C91" s="45"/>
      <c r="D91" s="45"/>
      <c r="E91" s="49"/>
    </row>
    <row r="92" spans="1:5" s="34" customFormat="1" ht="15" x14ac:dyDescent="0.25">
      <c r="A92" s="35" t="s">
        <v>97</v>
      </c>
      <c r="B92" s="32" t="s">
        <v>23</v>
      </c>
      <c r="C92" s="32" t="s">
        <v>11</v>
      </c>
      <c r="D92" s="32">
        <f>E92</f>
        <v>1191.8</v>
      </c>
      <c r="E92" s="48">
        <v>1191.8</v>
      </c>
    </row>
    <row r="93" spans="1:5" s="34" customFormat="1" ht="15" x14ac:dyDescent="0.25">
      <c r="A93" s="35" t="s">
        <v>73</v>
      </c>
      <c r="B93" s="32" t="s">
        <v>23</v>
      </c>
      <c r="C93" s="32" t="s">
        <v>11</v>
      </c>
      <c r="D93" s="32">
        <f>E93</f>
        <v>3241.65</v>
      </c>
      <c r="E93" s="48">
        <v>3241.65</v>
      </c>
    </row>
    <row r="94" spans="1:5" s="34" customFormat="1" ht="15" x14ac:dyDescent="0.25">
      <c r="A94" s="44" t="s">
        <v>45</v>
      </c>
      <c r="B94" s="45"/>
      <c r="C94" s="45"/>
      <c r="D94" s="45"/>
      <c r="E94" s="49"/>
    </row>
    <row r="95" spans="1:5" s="34" customFormat="1" ht="15" x14ac:dyDescent="0.25">
      <c r="A95" s="35" t="s">
        <v>76</v>
      </c>
      <c r="B95" s="32" t="s">
        <v>25</v>
      </c>
      <c r="C95" s="32" t="s">
        <v>12</v>
      </c>
      <c r="D95" s="32">
        <f>E95</f>
        <v>107728.75</v>
      </c>
      <c r="E95" s="48">
        <v>107728.75</v>
      </c>
    </row>
    <row r="96" spans="1:5" s="34" customFormat="1" ht="15" x14ac:dyDescent="0.25">
      <c r="A96" s="44" t="s">
        <v>9</v>
      </c>
      <c r="B96" s="45"/>
      <c r="C96" s="45"/>
      <c r="D96" s="45"/>
      <c r="E96" s="49"/>
    </row>
    <row r="97" spans="1:5" s="34" customFormat="1" ht="15" x14ac:dyDescent="0.25">
      <c r="A97" s="35" t="s">
        <v>74</v>
      </c>
      <c r="B97" s="32" t="s">
        <v>25</v>
      </c>
      <c r="C97" s="32" t="s">
        <v>12</v>
      </c>
      <c r="D97" s="32">
        <f>E97</f>
        <v>108677.9</v>
      </c>
      <c r="E97" s="48">
        <v>108677.9</v>
      </c>
    </row>
    <row r="98" spans="1:5" s="34" customFormat="1" ht="15" x14ac:dyDescent="0.25">
      <c r="A98" s="44" t="s">
        <v>109</v>
      </c>
      <c r="B98" s="45"/>
      <c r="C98" s="45"/>
      <c r="D98" s="45"/>
      <c r="E98" s="49"/>
    </row>
    <row r="99" spans="1:5" s="34" customFormat="1" ht="15" x14ac:dyDescent="0.25">
      <c r="A99" s="35" t="s">
        <v>129</v>
      </c>
      <c r="B99" s="32">
        <v>1876.6</v>
      </c>
      <c r="C99" s="32" t="s">
        <v>12</v>
      </c>
      <c r="D99" s="32">
        <f>E99/B99</f>
        <v>7.0500053287861038</v>
      </c>
      <c r="E99" s="48">
        <v>13230.04</v>
      </c>
    </row>
    <row r="100" spans="1:5" s="34" customFormat="1" ht="15" x14ac:dyDescent="0.25">
      <c r="A100" s="44" t="s">
        <v>10</v>
      </c>
      <c r="B100" s="45"/>
      <c r="C100" s="45"/>
      <c r="D100" s="45"/>
      <c r="E100" s="49"/>
    </row>
    <row r="101" spans="1:5" s="34" customFormat="1" ht="15" x14ac:dyDescent="0.25">
      <c r="A101" s="35" t="s">
        <v>75</v>
      </c>
      <c r="B101" s="32" t="s">
        <v>22</v>
      </c>
      <c r="C101" s="32" t="s">
        <v>11</v>
      </c>
      <c r="D101" s="32">
        <f>E101</f>
        <v>65912.789999999994</v>
      </c>
      <c r="E101" s="48">
        <v>65912.789999999994</v>
      </c>
    </row>
    <row r="102" spans="1:5" ht="14.25" x14ac:dyDescent="0.2">
      <c r="A102" s="28" t="s">
        <v>26</v>
      </c>
      <c r="B102" s="31" t="s">
        <v>21</v>
      </c>
      <c r="C102" s="29"/>
      <c r="D102" s="31"/>
      <c r="E102" s="30">
        <f>SUM(E7:E101)</f>
        <v>713231.68</v>
      </c>
    </row>
    <row r="103" spans="1:5" ht="15" x14ac:dyDescent="0.2">
      <c r="D103" s="13"/>
    </row>
    <row r="104" spans="1:5" ht="15" x14ac:dyDescent="0.2">
      <c r="A104" s="13" t="s">
        <v>32</v>
      </c>
      <c r="B104" s="13"/>
      <c r="C104" s="13"/>
      <c r="D104" s="13"/>
      <c r="E104" s="13"/>
    </row>
    <row r="105" spans="1:5" ht="15" x14ac:dyDescent="0.2">
      <c r="A105" s="13" t="s">
        <v>172</v>
      </c>
      <c r="B105" s="13"/>
      <c r="C105" s="13"/>
      <c r="D105" s="13"/>
      <c r="E105" s="13"/>
    </row>
    <row r="106" spans="1:5" ht="15" x14ac:dyDescent="0.2">
      <c r="A106" s="13" t="s">
        <v>33</v>
      </c>
      <c r="B106" s="13"/>
      <c r="C106" s="13"/>
      <c r="D106" s="13"/>
      <c r="E106" s="13"/>
    </row>
    <row r="107" spans="1:5" ht="15" x14ac:dyDescent="0.2">
      <c r="A107" s="13" t="s">
        <v>34</v>
      </c>
      <c r="B107" s="13"/>
      <c r="C107" s="13"/>
      <c r="D107" s="14"/>
      <c r="E107" s="13"/>
    </row>
    <row r="108" spans="1:5" ht="15" customHeight="1" x14ac:dyDescent="0.2">
      <c r="A108" s="38" t="s">
        <v>77</v>
      </c>
      <c r="B108" s="14"/>
      <c r="C108" s="14"/>
      <c r="E108" s="14"/>
    </row>
    <row r="109" spans="1:5" ht="15" x14ac:dyDescent="0.25">
      <c r="A109" s="38" t="s">
        <v>78</v>
      </c>
      <c r="D109" s="2"/>
    </row>
    <row r="110" spans="1:5" ht="15" x14ac:dyDescent="0.25">
      <c r="A110" s="38"/>
      <c r="D110" s="2"/>
    </row>
    <row r="111" spans="1:5" ht="15" x14ac:dyDescent="0.25">
      <c r="A111" s="6" t="s">
        <v>27</v>
      </c>
      <c r="B111" s="2"/>
      <c r="C111" s="2"/>
      <c r="D111" s="2"/>
      <c r="E111" s="2"/>
    </row>
    <row r="112" spans="1:5" ht="15" x14ac:dyDescent="0.25">
      <c r="A112" s="6"/>
      <c r="B112" s="2"/>
      <c r="C112" s="2"/>
      <c r="D112" s="39"/>
      <c r="E112" s="2"/>
    </row>
    <row r="113" spans="1:5" ht="15" x14ac:dyDescent="0.25">
      <c r="A113" s="170" t="s">
        <v>52</v>
      </c>
      <c r="B113" s="170"/>
      <c r="C113" s="39" t="s">
        <v>31</v>
      </c>
      <c r="D113" s="4"/>
      <c r="E113" s="5"/>
    </row>
    <row r="114" spans="1:5" ht="15" x14ac:dyDescent="0.25">
      <c r="A114" s="174" t="s">
        <v>53</v>
      </c>
      <c r="B114" s="174"/>
      <c r="C114" s="4" t="s">
        <v>28</v>
      </c>
      <c r="D114" s="2"/>
      <c r="E114" s="2"/>
    </row>
    <row r="115" spans="1:5" ht="15" x14ac:dyDescent="0.25">
      <c r="A115" s="6"/>
      <c r="B115" s="2"/>
      <c r="C115" s="2"/>
      <c r="D115" s="39"/>
      <c r="E115" s="2"/>
    </row>
    <row r="116" spans="1:5" ht="15" x14ac:dyDescent="0.25">
      <c r="A116" s="170" t="s">
        <v>30</v>
      </c>
      <c r="B116" s="170"/>
      <c r="C116" s="39" t="s">
        <v>31</v>
      </c>
      <c r="D116" s="4"/>
      <c r="E116" s="2"/>
    </row>
    <row r="117" spans="1:5" ht="15" x14ac:dyDescent="0.25">
      <c r="A117" s="15" t="s">
        <v>29</v>
      </c>
      <c r="B117" s="5"/>
      <c r="C117" s="4" t="s">
        <v>28</v>
      </c>
      <c r="D117" s="2"/>
      <c r="E117" s="2"/>
    </row>
    <row r="118" spans="1:5" ht="15" x14ac:dyDescent="0.25">
      <c r="A118" s="2"/>
      <c r="B118" s="2"/>
      <c r="C118" s="2"/>
      <c r="E118" s="2"/>
    </row>
  </sheetData>
  <mergeCells count="6">
    <mergeCell ref="A116:B116"/>
    <mergeCell ref="A2:E2"/>
    <mergeCell ref="A1:E1"/>
    <mergeCell ref="D3:E3"/>
    <mergeCell ref="A114:B114"/>
    <mergeCell ref="A113:B11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view="pageBreakPreview" zoomScale="90" zoomScaleSheetLayoutView="90" workbookViewId="0">
      <selection activeCell="B34" sqref="B34:D34"/>
    </sheetView>
  </sheetViews>
  <sheetFormatPr defaultColWidth="9.140625" defaultRowHeight="15" x14ac:dyDescent="0.25"/>
  <cols>
    <col min="1" max="1" width="50.140625" style="2" customWidth="1"/>
    <col min="2" max="2" width="13.140625" style="2" bestFit="1" customWidth="1"/>
    <col min="3" max="4" width="13.28515625" style="2" bestFit="1" customWidth="1"/>
    <col min="5" max="5" width="12.7109375" style="2" bestFit="1" customWidth="1"/>
    <col min="6" max="16384" width="9.140625" style="2"/>
  </cols>
  <sheetData>
    <row r="1" spans="1:4" ht="20.25" x14ac:dyDescent="0.3">
      <c r="A1" s="175" t="s">
        <v>169</v>
      </c>
      <c r="B1" s="175"/>
      <c r="C1" s="175"/>
      <c r="D1" s="175"/>
    </row>
    <row r="2" spans="1:4" x14ac:dyDescent="0.25">
      <c r="A2" s="7"/>
      <c r="B2" s="7"/>
      <c r="C2" s="7"/>
      <c r="D2" s="7"/>
    </row>
    <row r="3" spans="1:4" x14ac:dyDescent="0.25">
      <c r="A3" s="8" t="s">
        <v>51</v>
      </c>
      <c r="B3" s="9"/>
      <c r="C3" s="182"/>
      <c r="D3" s="182"/>
    </row>
    <row r="4" spans="1:4" x14ac:dyDescent="0.25">
      <c r="A4" s="8"/>
      <c r="B4" s="9"/>
      <c r="C4" s="12"/>
      <c r="D4" s="12"/>
    </row>
    <row r="5" spans="1:4" x14ac:dyDescent="0.25">
      <c r="A5" s="23" t="s">
        <v>35</v>
      </c>
      <c r="B5" s="23" t="s">
        <v>36</v>
      </c>
      <c r="C5" s="24" t="s">
        <v>37</v>
      </c>
      <c r="D5" s="24" t="s">
        <v>38</v>
      </c>
    </row>
    <row r="6" spans="1:4" x14ac:dyDescent="0.25">
      <c r="A6" s="26" t="s">
        <v>100</v>
      </c>
      <c r="B6" s="176">
        <v>160760.06</v>
      </c>
      <c r="C6" s="177"/>
      <c r="D6" s="178"/>
    </row>
    <row r="7" spans="1:4" x14ac:dyDescent="0.25">
      <c r="A7" s="36" t="s">
        <v>50</v>
      </c>
      <c r="B7" s="37" t="s">
        <v>21</v>
      </c>
      <c r="C7" s="41">
        <v>423484.8</v>
      </c>
      <c r="D7" s="40">
        <v>452051.39</v>
      </c>
    </row>
    <row r="8" spans="1:4" x14ac:dyDescent="0.25">
      <c r="A8" s="36" t="s">
        <v>101</v>
      </c>
      <c r="B8" s="37" t="s">
        <v>21</v>
      </c>
      <c r="C8" s="41">
        <v>2500</v>
      </c>
      <c r="D8" s="40">
        <v>3768.32</v>
      </c>
    </row>
    <row r="9" spans="1:4" x14ac:dyDescent="0.25">
      <c r="A9" s="36" t="s">
        <v>54</v>
      </c>
      <c r="B9" s="37" t="s">
        <v>21</v>
      </c>
      <c r="C9" s="41">
        <v>87136.8</v>
      </c>
      <c r="D9" s="40">
        <v>103617.29</v>
      </c>
    </row>
    <row r="10" spans="1:4" x14ac:dyDescent="0.25">
      <c r="A10" s="36" t="s">
        <v>102</v>
      </c>
      <c r="B10" s="37" t="s">
        <v>21</v>
      </c>
      <c r="C10" s="41">
        <v>10747.18</v>
      </c>
      <c r="D10" s="40">
        <v>4110.6899999999996</v>
      </c>
    </row>
    <row r="11" spans="1:4" x14ac:dyDescent="0.25">
      <c r="A11" s="36" t="s">
        <v>103</v>
      </c>
      <c r="B11" s="37" t="s">
        <v>21</v>
      </c>
      <c r="C11" s="41">
        <v>26576.76</v>
      </c>
      <c r="D11" s="40">
        <v>30218.639999999999</v>
      </c>
    </row>
    <row r="12" spans="1:4" x14ac:dyDescent="0.25">
      <c r="A12" s="36" t="s">
        <v>86</v>
      </c>
      <c r="B12" s="37" t="s">
        <v>21</v>
      </c>
      <c r="C12" s="41">
        <v>21784.2</v>
      </c>
      <c r="D12" s="40">
        <v>14652.75</v>
      </c>
    </row>
    <row r="13" spans="1:4" x14ac:dyDescent="0.25">
      <c r="A13" s="36" t="s">
        <v>104</v>
      </c>
      <c r="B13" s="37" t="s">
        <v>21</v>
      </c>
      <c r="C13" s="41">
        <v>3334.29</v>
      </c>
      <c r="D13" s="40" t="s">
        <v>21</v>
      </c>
    </row>
    <row r="14" spans="1:4" x14ac:dyDescent="0.25">
      <c r="A14" s="36" t="s">
        <v>99</v>
      </c>
      <c r="B14" s="37" t="s">
        <v>21</v>
      </c>
      <c r="C14" s="41">
        <v>64355.28</v>
      </c>
      <c r="D14" s="40" t="s">
        <v>21</v>
      </c>
    </row>
    <row r="15" spans="1:4" x14ac:dyDescent="0.25">
      <c r="A15" s="36" t="s">
        <v>105</v>
      </c>
      <c r="B15" s="37" t="s">
        <v>21</v>
      </c>
      <c r="C15" s="41">
        <v>2828.77</v>
      </c>
      <c r="D15" s="40">
        <v>2415.0700000000002</v>
      </c>
    </row>
    <row r="16" spans="1:4" ht="14.25" customHeight="1" x14ac:dyDescent="0.25">
      <c r="A16" s="36" t="s">
        <v>106</v>
      </c>
      <c r="B16" s="37" t="s">
        <v>21</v>
      </c>
      <c r="C16" s="41">
        <v>16379.85</v>
      </c>
      <c r="D16" s="40">
        <v>4161.5</v>
      </c>
    </row>
    <row r="17" spans="1:4" x14ac:dyDescent="0.25">
      <c r="A17" s="36" t="s">
        <v>8</v>
      </c>
      <c r="B17" s="37">
        <f>Акт!E7</f>
        <v>6169.49</v>
      </c>
      <c r="C17" s="41" t="s">
        <v>21</v>
      </c>
      <c r="D17" s="40" t="s">
        <v>21</v>
      </c>
    </row>
    <row r="18" spans="1:4" x14ac:dyDescent="0.25">
      <c r="A18" s="36" t="s">
        <v>39</v>
      </c>
      <c r="B18" s="37">
        <f>SUM(Акт!E9:E11)</f>
        <v>11075.93</v>
      </c>
      <c r="C18" s="41" t="s">
        <v>21</v>
      </c>
      <c r="D18" s="40" t="s">
        <v>21</v>
      </c>
    </row>
    <row r="19" spans="1:4" ht="30" x14ac:dyDescent="0.25">
      <c r="A19" s="36" t="s">
        <v>55</v>
      </c>
      <c r="B19" s="37">
        <f>Акт!E13</f>
        <v>94915.199999999997</v>
      </c>
      <c r="C19" s="41" t="s">
        <v>21</v>
      </c>
      <c r="D19" s="40" t="s">
        <v>21</v>
      </c>
    </row>
    <row r="20" spans="1:4" ht="30" x14ac:dyDescent="0.25">
      <c r="A20" s="36" t="s">
        <v>107</v>
      </c>
      <c r="B20" s="37">
        <f>SUM(Акт!E15:E18)</f>
        <v>22479.34</v>
      </c>
      <c r="C20" s="41" t="s">
        <v>21</v>
      </c>
      <c r="D20" s="40" t="s">
        <v>21</v>
      </c>
    </row>
    <row r="21" spans="1:4" x14ac:dyDescent="0.25">
      <c r="A21" s="36" t="s">
        <v>108</v>
      </c>
      <c r="B21" s="37">
        <f>Акт!E20</f>
        <v>78000</v>
      </c>
      <c r="C21" s="41" t="s">
        <v>21</v>
      </c>
      <c r="D21" s="40" t="s">
        <v>21</v>
      </c>
    </row>
    <row r="22" spans="1:4" ht="30" x14ac:dyDescent="0.25">
      <c r="A22" s="36" t="s">
        <v>40</v>
      </c>
      <c r="B22" s="37">
        <f>Акт!E22</f>
        <v>12933.55</v>
      </c>
      <c r="C22" s="41" t="s">
        <v>21</v>
      </c>
      <c r="D22" s="40" t="s">
        <v>21</v>
      </c>
    </row>
    <row r="23" spans="1:4" x14ac:dyDescent="0.25">
      <c r="A23" s="36" t="s">
        <v>41</v>
      </c>
      <c r="B23" s="37">
        <f>SUM(Акт!E24:E47)</f>
        <v>58246.95</v>
      </c>
      <c r="C23" s="41" t="s">
        <v>21</v>
      </c>
      <c r="D23" s="40" t="s">
        <v>21</v>
      </c>
    </row>
    <row r="24" spans="1:4" x14ac:dyDescent="0.25">
      <c r="A24" s="36" t="s">
        <v>42</v>
      </c>
      <c r="B24" s="37">
        <f>SUM(Акт!E49:E65)</f>
        <v>65977.149999999994</v>
      </c>
      <c r="C24" s="41" t="s">
        <v>21</v>
      </c>
      <c r="D24" s="40" t="s">
        <v>21</v>
      </c>
    </row>
    <row r="25" spans="1:4" x14ac:dyDescent="0.25">
      <c r="A25" s="36" t="s">
        <v>86</v>
      </c>
      <c r="B25" s="37">
        <f>Акт!E67</f>
        <v>21600</v>
      </c>
      <c r="C25" s="41" t="s">
        <v>21</v>
      </c>
      <c r="D25" s="40" t="s">
        <v>21</v>
      </c>
    </row>
    <row r="26" spans="1:4" ht="30" x14ac:dyDescent="0.25">
      <c r="A26" s="36" t="s">
        <v>88</v>
      </c>
      <c r="B26" s="37">
        <f>Акт!E69</f>
        <v>4138.1099999999997</v>
      </c>
      <c r="C26" s="41" t="s">
        <v>21</v>
      </c>
      <c r="D26" s="40" t="s">
        <v>21</v>
      </c>
    </row>
    <row r="27" spans="1:4" x14ac:dyDescent="0.25">
      <c r="A27" s="36" t="s">
        <v>43</v>
      </c>
      <c r="B27" s="37">
        <f>SUM(Акт!E71:E79)</f>
        <v>15290.450000000003</v>
      </c>
      <c r="C27" s="41" t="s">
        <v>21</v>
      </c>
      <c r="D27" s="40" t="s">
        <v>21</v>
      </c>
    </row>
    <row r="28" spans="1:4" ht="30" x14ac:dyDescent="0.25">
      <c r="A28" s="36" t="s">
        <v>91</v>
      </c>
      <c r="B28" s="37">
        <f>SUM(Акт!E81:E90)</f>
        <v>22422.579999999998</v>
      </c>
      <c r="C28" s="41" t="s">
        <v>21</v>
      </c>
      <c r="D28" s="40" t="s">
        <v>21</v>
      </c>
    </row>
    <row r="29" spans="1:4" x14ac:dyDescent="0.25">
      <c r="A29" s="36" t="s">
        <v>44</v>
      </c>
      <c r="B29" s="37">
        <f>SUM(Акт!E92:E93)</f>
        <v>4433.45</v>
      </c>
      <c r="C29" s="41" t="s">
        <v>21</v>
      </c>
      <c r="D29" s="40" t="s">
        <v>21</v>
      </c>
    </row>
    <row r="30" spans="1:4" x14ac:dyDescent="0.25">
      <c r="A30" s="36" t="s">
        <v>45</v>
      </c>
      <c r="B30" s="37">
        <f>Акт!E95</f>
        <v>107728.75</v>
      </c>
      <c r="C30" s="41" t="s">
        <v>21</v>
      </c>
      <c r="D30" s="40" t="s">
        <v>21</v>
      </c>
    </row>
    <row r="31" spans="1:4" x14ac:dyDescent="0.25">
      <c r="A31" s="36" t="s">
        <v>9</v>
      </c>
      <c r="B31" s="37">
        <f>Акт!E97</f>
        <v>108677.9</v>
      </c>
      <c r="C31" s="41" t="s">
        <v>21</v>
      </c>
      <c r="D31" s="40" t="s">
        <v>21</v>
      </c>
    </row>
    <row r="32" spans="1:4" x14ac:dyDescent="0.25">
      <c r="A32" s="36" t="s">
        <v>109</v>
      </c>
      <c r="B32" s="37">
        <f>Акт!E99</f>
        <v>13230.04</v>
      </c>
      <c r="C32" s="41" t="s">
        <v>21</v>
      </c>
      <c r="D32" s="40" t="s">
        <v>21</v>
      </c>
    </row>
    <row r="33" spans="1:5" x14ac:dyDescent="0.25">
      <c r="A33" s="36" t="s">
        <v>10</v>
      </c>
      <c r="B33" s="37">
        <f>Акт!E101</f>
        <v>65912.789999999994</v>
      </c>
      <c r="C33" s="41" t="s">
        <v>21</v>
      </c>
      <c r="D33" s="40" t="s">
        <v>21</v>
      </c>
    </row>
    <row r="34" spans="1:5" x14ac:dyDescent="0.25">
      <c r="A34" s="25" t="s">
        <v>26</v>
      </c>
      <c r="B34" s="27">
        <f t="shared" ref="B34:C34" si="0">SUM(B7:B33)</f>
        <v>713231.68</v>
      </c>
      <c r="C34" s="27">
        <f t="shared" si="0"/>
        <v>659127.92999999993</v>
      </c>
      <c r="D34" s="27">
        <f>SUM(D7:D33)</f>
        <v>614995.64999999991</v>
      </c>
    </row>
    <row r="35" spans="1:5" s="11" customFormat="1" ht="24.75" customHeight="1" x14ac:dyDescent="0.25">
      <c r="A35" s="179" t="s">
        <v>171</v>
      </c>
      <c r="B35" s="180"/>
      <c r="C35" s="180"/>
      <c r="D35" s="181"/>
      <c r="E35" s="52">
        <f>B6+D34-B34</f>
        <v>62524.029999999912</v>
      </c>
    </row>
    <row r="36" spans="1:5" s="11" customFormat="1" ht="24.75" customHeight="1" x14ac:dyDescent="0.25">
      <c r="A36" s="179" t="s">
        <v>170</v>
      </c>
      <c r="B36" s="180"/>
      <c r="C36" s="180"/>
      <c r="D36" s="181"/>
    </row>
    <row r="37" spans="1:5" s="11" customFormat="1" ht="24.75" customHeight="1" x14ac:dyDescent="0.25">
      <c r="A37" s="2"/>
      <c r="B37" s="2"/>
      <c r="C37" s="2"/>
      <c r="D37" s="2"/>
    </row>
    <row r="38" spans="1:5" ht="15" customHeight="1" x14ac:dyDescent="0.25">
      <c r="A38" s="10" t="s">
        <v>48</v>
      </c>
      <c r="B38" s="9"/>
      <c r="C38" s="9"/>
      <c r="D38" s="7"/>
    </row>
    <row r="39" spans="1:5" ht="22.5" customHeight="1" x14ac:dyDescent="0.25">
      <c r="A39" s="9" t="s">
        <v>49</v>
      </c>
      <c r="B39" s="9"/>
      <c r="C39" s="9"/>
      <c r="D39" s="7"/>
    </row>
    <row r="40" spans="1:5" ht="22.5" customHeight="1" x14ac:dyDescent="0.25">
      <c r="A40" s="10" t="s">
        <v>46</v>
      </c>
      <c r="B40" s="9"/>
      <c r="C40" s="9"/>
      <c r="D40" s="7"/>
    </row>
    <row r="41" spans="1:5" ht="22.5" customHeight="1" x14ac:dyDescent="0.25">
      <c r="A41" s="10" t="s">
        <v>47</v>
      </c>
      <c r="B41" s="9"/>
      <c r="C41" s="9"/>
      <c r="D41" s="7"/>
    </row>
    <row r="42" spans="1:5" ht="22.5" customHeight="1" x14ac:dyDescent="0.25">
      <c r="A42" s="1"/>
      <c r="B42" s="1"/>
      <c r="C42" s="1"/>
    </row>
  </sheetData>
  <mergeCells count="5">
    <mergeCell ref="A1:D1"/>
    <mergeCell ref="B6:D6"/>
    <mergeCell ref="A35:D35"/>
    <mergeCell ref="A36:D36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F21" sqref="F21"/>
    </sheetView>
  </sheetViews>
  <sheetFormatPr defaultColWidth="9.140625" defaultRowHeight="15" x14ac:dyDescent="0.25"/>
  <cols>
    <col min="1" max="1" width="12.5703125" style="83" customWidth="1"/>
    <col min="2" max="2" width="14.5703125" style="83" customWidth="1"/>
    <col min="3" max="3" width="19.5703125" style="83" customWidth="1"/>
    <col min="4" max="4" width="14.42578125" style="83" customWidth="1"/>
    <col min="5" max="5" width="18.28515625" style="83" customWidth="1"/>
    <col min="6" max="6" width="16.28515625" style="83" customWidth="1"/>
    <col min="7" max="16384" width="9.140625" style="83"/>
  </cols>
  <sheetData>
    <row r="1" spans="1:19" s="54" customFormat="1" ht="35.25" customHeight="1" x14ac:dyDescent="0.3">
      <c r="A1" s="194" t="s">
        <v>199</v>
      </c>
      <c r="B1" s="194"/>
      <c r="C1" s="194"/>
      <c r="D1" s="194"/>
      <c r="E1" s="194"/>
      <c r="F1" s="194"/>
    </row>
    <row r="2" spans="1:19" s="54" customFormat="1" x14ac:dyDescent="0.25">
      <c r="A2" s="55"/>
      <c r="B2" s="55"/>
      <c r="C2" s="55"/>
      <c r="D2" s="55"/>
      <c r="E2" s="55"/>
      <c r="F2" s="55"/>
    </row>
    <row r="3" spans="1:19" s="54" customFormat="1" ht="19.5" customHeight="1" x14ac:dyDescent="0.25">
      <c r="A3" s="56" t="s">
        <v>173</v>
      </c>
      <c r="B3" s="56"/>
      <c r="C3" s="56"/>
      <c r="D3" s="56"/>
      <c r="E3" s="56"/>
      <c r="F3" s="57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</row>
    <row r="4" spans="1:19" s="54" customFormat="1" ht="19.5" customHeight="1" x14ac:dyDescent="0.25">
      <c r="A4" s="56"/>
      <c r="B4" s="56"/>
      <c r="C4" s="56"/>
      <c r="D4" s="56"/>
      <c r="E4" s="56"/>
      <c r="F4" s="57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5" spans="1:19" s="54" customFormat="1" ht="36.75" customHeight="1" x14ac:dyDescent="0.25">
      <c r="A5" s="195" t="s">
        <v>174</v>
      </c>
      <c r="B5" s="195"/>
      <c r="C5" s="195"/>
      <c r="D5" s="195"/>
      <c r="E5" s="195"/>
      <c r="F5" s="195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1:19" s="68" customFormat="1" ht="27.75" customHeight="1" x14ac:dyDescent="0.25">
      <c r="A6" s="98" t="s">
        <v>175</v>
      </c>
      <c r="B6" s="98">
        <v>4</v>
      </c>
      <c r="C6" s="98" t="s">
        <v>176</v>
      </c>
      <c r="D6" s="99">
        <v>3627</v>
      </c>
      <c r="E6" s="98" t="s">
        <v>177</v>
      </c>
      <c r="F6" s="100">
        <v>1751</v>
      </c>
      <c r="G6" s="59"/>
      <c r="H6" s="61"/>
      <c r="I6" s="62"/>
      <c r="J6" s="63"/>
      <c r="K6" s="64"/>
      <c r="L6" s="65"/>
      <c r="M6" s="65"/>
      <c r="N6" s="65"/>
      <c r="O6" s="65"/>
      <c r="P6" s="66"/>
      <c r="Q6" s="196"/>
      <c r="R6" s="197"/>
      <c r="S6" s="67"/>
    </row>
    <row r="7" spans="1:19" s="70" customFormat="1" ht="32.25" customHeight="1" x14ac:dyDescent="0.25">
      <c r="A7" s="98" t="s">
        <v>178</v>
      </c>
      <c r="B7" s="98">
        <v>4</v>
      </c>
      <c r="C7" s="98" t="s">
        <v>179</v>
      </c>
      <c r="D7" s="99">
        <v>418</v>
      </c>
      <c r="E7" s="98" t="s">
        <v>180</v>
      </c>
      <c r="F7" s="100">
        <v>1167.4000000000001</v>
      </c>
      <c r="G7" s="59"/>
      <c r="H7" s="61"/>
      <c r="I7" s="62"/>
      <c r="J7" s="63"/>
      <c r="K7" s="64"/>
      <c r="L7" s="65"/>
      <c r="M7" s="65"/>
      <c r="N7" s="65"/>
      <c r="O7" s="65"/>
      <c r="P7" s="66"/>
      <c r="Q7" s="196"/>
      <c r="R7" s="198"/>
      <c r="S7" s="69"/>
    </row>
    <row r="8" spans="1:19" s="70" customFormat="1" ht="33.75" customHeight="1" x14ac:dyDescent="0.25">
      <c r="A8" s="98" t="s">
        <v>181</v>
      </c>
      <c r="B8" s="98">
        <v>61</v>
      </c>
      <c r="C8" s="98" t="s">
        <v>182</v>
      </c>
      <c r="D8" s="100">
        <v>425.2</v>
      </c>
      <c r="E8" s="98" t="s">
        <v>183</v>
      </c>
      <c r="F8" s="100">
        <v>547.79999999999995</v>
      </c>
      <c r="G8" s="59"/>
      <c r="H8" s="61"/>
      <c r="I8" s="62"/>
      <c r="J8" s="63"/>
      <c r="K8" s="64"/>
      <c r="L8" s="65"/>
      <c r="M8" s="65"/>
      <c r="N8" s="65"/>
      <c r="O8" s="65"/>
      <c r="P8" s="66"/>
      <c r="Q8" s="196"/>
      <c r="R8" s="197"/>
      <c r="S8" s="69"/>
    </row>
    <row r="9" spans="1:19" s="70" customFormat="1" ht="33.75" customHeight="1" x14ac:dyDescent="0.25">
      <c r="A9" s="60"/>
      <c r="B9" s="63"/>
      <c r="C9" s="60"/>
      <c r="D9" s="71"/>
      <c r="E9" s="63"/>
      <c r="F9" s="72"/>
      <c r="G9" s="59"/>
      <c r="H9" s="61"/>
      <c r="I9" s="62"/>
      <c r="J9" s="63"/>
      <c r="K9" s="64"/>
      <c r="L9" s="65"/>
      <c r="M9" s="65"/>
      <c r="N9" s="65"/>
      <c r="O9" s="65"/>
      <c r="P9" s="59"/>
      <c r="Q9" s="64"/>
      <c r="R9" s="73"/>
      <c r="S9" s="59"/>
    </row>
    <row r="10" spans="1:19" s="76" customFormat="1" ht="15" customHeight="1" thickBot="1" x14ac:dyDescent="0.3">
      <c r="A10" s="74"/>
      <c r="B10" s="74"/>
      <c r="C10" s="74"/>
      <c r="D10" s="74"/>
      <c r="E10" s="74"/>
      <c r="F10" s="75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</row>
    <row r="11" spans="1:19" s="76" customFormat="1" ht="30" customHeight="1" x14ac:dyDescent="0.25">
      <c r="A11" s="191" t="s">
        <v>184</v>
      </c>
      <c r="B11" s="192"/>
      <c r="C11" s="192"/>
      <c r="D11" s="192"/>
      <c r="E11" s="193"/>
      <c r="F11" s="77" t="s">
        <v>185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19" s="103" customFormat="1" ht="30" customHeight="1" x14ac:dyDescent="0.25">
      <c r="A12" s="184" t="s">
        <v>186</v>
      </c>
      <c r="B12" s="185"/>
      <c r="C12" s="185"/>
      <c r="D12" s="185"/>
      <c r="E12" s="186"/>
      <c r="F12" s="101">
        <v>62524.03</v>
      </c>
      <c r="G12" s="102"/>
    </row>
    <row r="13" spans="1:19" s="103" customFormat="1" ht="30" customHeight="1" x14ac:dyDescent="0.25">
      <c r="A13" s="184" t="s">
        <v>187</v>
      </c>
      <c r="B13" s="185"/>
      <c r="C13" s="185"/>
      <c r="D13" s="185"/>
      <c r="E13" s="186"/>
      <c r="F13" s="101">
        <f>160443.07+21522.04</f>
        <v>181965.11000000002</v>
      </c>
    </row>
    <row r="14" spans="1:19" s="103" customFormat="1" ht="30" customHeight="1" x14ac:dyDescent="0.25">
      <c r="A14" s="184" t="s">
        <v>188</v>
      </c>
      <c r="B14" s="185"/>
      <c r="C14" s="185"/>
      <c r="D14" s="185"/>
      <c r="E14" s="186"/>
      <c r="F14" s="104">
        <f>SUM(F15:F17)</f>
        <v>634676.36</v>
      </c>
    </row>
    <row r="15" spans="1:19" s="76" customFormat="1" ht="28.5" customHeight="1" x14ac:dyDescent="0.25">
      <c r="A15" s="188" t="s">
        <v>189</v>
      </c>
      <c r="B15" s="189"/>
      <c r="C15" s="189"/>
      <c r="D15" s="189"/>
      <c r="E15" s="190"/>
      <c r="F15" s="79">
        <f>572167.46+6473.53</f>
        <v>578640.99</v>
      </c>
    </row>
    <row r="16" spans="1:19" s="76" customFormat="1" ht="24.75" customHeight="1" x14ac:dyDescent="0.25">
      <c r="A16" s="188" t="s">
        <v>190</v>
      </c>
      <c r="B16" s="189"/>
      <c r="C16" s="189"/>
      <c r="D16" s="189"/>
      <c r="E16" s="190"/>
      <c r="F16" s="79">
        <v>53785.37</v>
      </c>
    </row>
    <row r="17" spans="1:19" s="76" customFormat="1" ht="30" customHeight="1" x14ac:dyDescent="0.25">
      <c r="A17" s="188" t="s">
        <v>191</v>
      </c>
      <c r="B17" s="189"/>
      <c r="C17" s="189"/>
      <c r="D17" s="189"/>
      <c r="E17" s="190"/>
      <c r="F17" s="79">
        <v>2250</v>
      </c>
    </row>
    <row r="18" spans="1:19" s="103" customFormat="1" ht="30" customHeight="1" x14ac:dyDescent="0.25">
      <c r="A18" s="184" t="s">
        <v>192</v>
      </c>
      <c r="B18" s="185"/>
      <c r="C18" s="185"/>
      <c r="D18" s="185"/>
      <c r="E18" s="186"/>
      <c r="F18" s="104">
        <f>SUM(F19:F21)</f>
        <v>598894.04</v>
      </c>
    </row>
    <row r="19" spans="1:19" s="76" customFormat="1" ht="30" customHeight="1" x14ac:dyDescent="0.25">
      <c r="A19" s="188" t="s">
        <v>189</v>
      </c>
      <c r="B19" s="189"/>
      <c r="C19" s="189"/>
      <c r="D19" s="189"/>
      <c r="E19" s="190"/>
      <c r="F19" s="79">
        <v>596831.54</v>
      </c>
    </row>
    <row r="20" spans="1:19" s="76" customFormat="1" ht="30" customHeight="1" x14ac:dyDescent="0.25">
      <c r="A20" s="188" t="s">
        <v>190</v>
      </c>
      <c r="B20" s="189"/>
      <c r="C20" s="189"/>
      <c r="D20" s="189"/>
      <c r="E20" s="190"/>
      <c r="F20" s="79">
        <v>0</v>
      </c>
    </row>
    <row r="21" spans="1:19" s="80" customFormat="1" ht="30" customHeight="1" x14ac:dyDescent="0.2">
      <c r="A21" s="188" t="s">
        <v>191</v>
      </c>
      <c r="B21" s="189"/>
      <c r="C21" s="189"/>
      <c r="D21" s="189"/>
      <c r="E21" s="190"/>
      <c r="F21" s="79">
        <v>2062.5</v>
      </c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105" customFormat="1" ht="30" customHeight="1" x14ac:dyDescent="0.25">
      <c r="A22" s="184" t="s">
        <v>193</v>
      </c>
      <c r="B22" s="185"/>
      <c r="C22" s="185"/>
      <c r="D22" s="185"/>
      <c r="E22" s="186"/>
      <c r="F22" s="104">
        <f>F12+F18</f>
        <v>661418.07000000007</v>
      </c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</row>
    <row r="23" spans="1:19" s="105" customFormat="1" ht="30" customHeight="1" x14ac:dyDescent="0.25">
      <c r="A23" s="184" t="s">
        <v>194</v>
      </c>
      <c r="B23" s="185"/>
      <c r="C23" s="185"/>
      <c r="D23" s="185"/>
      <c r="E23" s="186"/>
      <c r="F23" s="104">
        <f>'Акт (2)'!E101</f>
        <v>649034.18799999985</v>
      </c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</row>
    <row r="24" spans="1:19" s="105" customFormat="1" ht="30" customHeight="1" x14ac:dyDescent="0.25">
      <c r="A24" s="184" t="s">
        <v>195</v>
      </c>
      <c r="B24" s="185"/>
      <c r="C24" s="185"/>
      <c r="D24" s="185"/>
      <c r="E24" s="186"/>
      <c r="F24" s="104">
        <f>F22-F23</f>
        <v>12383.882000000216</v>
      </c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</row>
    <row r="25" spans="1:19" s="105" customFormat="1" ht="30" customHeight="1" x14ac:dyDescent="0.25">
      <c r="A25" s="184" t="s">
        <v>196</v>
      </c>
      <c r="B25" s="185"/>
      <c r="C25" s="185"/>
      <c r="D25" s="185"/>
      <c r="E25" s="186"/>
      <c r="F25" s="101">
        <f>F13+F14-F18</f>
        <v>217747.42999999993</v>
      </c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</row>
    <row r="26" spans="1:19" s="80" customFormat="1" ht="11.45" customHeight="1" x14ac:dyDescent="0.25">
      <c r="A26" s="81"/>
      <c r="B26" s="81"/>
      <c r="C26" s="81"/>
      <c r="D26" s="81"/>
      <c r="E26" s="81"/>
      <c r="F26" s="81"/>
    </row>
    <row r="27" spans="1:19" s="82" customFormat="1" ht="64.5" customHeight="1" x14ac:dyDescent="0.2">
      <c r="A27" s="183" t="s">
        <v>197</v>
      </c>
      <c r="B27" s="183"/>
      <c r="C27" s="183"/>
      <c r="D27" s="183"/>
    </row>
    <row r="28" spans="1:19" s="54" customFormat="1" ht="21.75" customHeight="1" x14ac:dyDescent="0.25">
      <c r="A28" s="187" t="s">
        <v>198</v>
      </c>
      <c r="B28" s="187"/>
      <c r="C28" s="187"/>
      <c r="D28" s="187"/>
    </row>
    <row r="29" spans="1:19" s="54" customFormat="1" ht="22.5" customHeight="1" x14ac:dyDescent="0.25">
      <c r="A29" s="183" t="s">
        <v>46</v>
      </c>
      <c r="B29" s="183"/>
      <c r="C29" s="183"/>
      <c r="D29" s="183"/>
    </row>
    <row r="30" spans="1:19" s="54" customFormat="1" ht="22.5" customHeight="1" x14ac:dyDescent="0.25">
      <c r="A30" s="183" t="s">
        <v>47</v>
      </c>
      <c r="B30" s="183"/>
      <c r="C30" s="183"/>
      <c r="D30" s="55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7"/>
  <sheetViews>
    <sheetView view="pageBreakPreview" topLeftCell="A19" zoomScale="85" zoomScaleSheetLayoutView="85" workbookViewId="0">
      <selection activeCell="B39" sqref="B39:E39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72" t="s">
        <v>260</v>
      </c>
      <c r="B1" s="172"/>
      <c r="C1" s="172"/>
      <c r="D1" s="172"/>
      <c r="E1" s="172"/>
      <c r="I1" s="3"/>
    </row>
    <row r="2" spans="1:9" ht="31.5" customHeight="1" x14ac:dyDescent="0.2">
      <c r="A2" s="171" t="s">
        <v>132</v>
      </c>
      <c r="B2" s="171"/>
      <c r="C2" s="171"/>
      <c r="D2" s="171"/>
      <c r="E2" s="171"/>
      <c r="I2" s="3"/>
    </row>
    <row r="3" spans="1:9" ht="14.25" x14ac:dyDescent="0.2">
      <c r="A3" s="20" t="s">
        <v>6</v>
      </c>
      <c r="B3" s="53"/>
      <c r="C3" s="53"/>
      <c r="D3" s="173" t="s">
        <v>261</v>
      </c>
      <c r="E3" s="173"/>
      <c r="I3" s="3" t="s">
        <v>5</v>
      </c>
    </row>
    <row r="4" spans="1:9" x14ac:dyDescent="0.2">
      <c r="A4" s="16"/>
      <c r="B4" s="17"/>
      <c r="C4" s="17"/>
      <c r="D4" s="18"/>
      <c r="E4" s="18"/>
      <c r="I4" s="3"/>
    </row>
    <row r="5" spans="1:9" s="19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s="94" customFormat="1" ht="14.25" x14ac:dyDescent="0.2">
      <c r="A6" s="92" t="s">
        <v>8</v>
      </c>
      <c r="B6" s="93"/>
      <c r="C6" s="93"/>
      <c r="D6" s="93"/>
      <c r="E6" s="93"/>
    </row>
    <row r="7" spans="1:9" s="85" customFormat="1" ht="15" x14ac:dyDescent="0.25">
      <c r="A7" s="86" t="s">
        <v>56</v>
      </c>
      <c r="B7" s="87" t="s">
        <v>22</v>
      </c>
      <c r="C7" s="87" t="s">
        <v>11</v>
      </c>
      <c r="D7" s="88">
        <f>E7</f>
        <v>6310.2</v>
      </c>
      <c r="E7" s="88">
        <v>6310.2</v>
      </c>
    </row>
    <row r="8" spans="1:9" s="94" customFormat="1" ht="14.25" x14ac:dyDescent="0.2">
      <c r="A8" s="92" t="s">
        <v>39</v>
      </c>
      <c r="B8" s="93"/>
      <c r="C8" s="93"/>
      <c r="D8" s="93"/>
      <c r="E8" s="93"/>
    </row>
    <row r="9" spans="1:9" s="85" customFormat="1" ht="15" x14ac:dyDescent="0.25">
      <c r="A9" s="86" t="s">
        <v>200</v>
      </c>
      <c r="B9" s="87" t="s">
        <v>23</v>
      </c>
      <c r="C9" s="87" t="s">
        <v>11</v>
      </c>
      <c r="D9" s="88">
        <f>E9</f>
        <v>600</v>
      </c>
      <c r="E9" s="88">
        <v>600</v>
      </c>
    </row>
    <row r="10" spans="1:9" s="85" customFormat="1" ht="30" x14ac:dyDescent="0.25">
      <c r="A10" s="86" t="s">
        <v>201</v>
      </c>
      <c r="B10" s="88">
        <v>0.33</v>
      </c>
      <c r="C10" s="87" t="s">
        <v>94</v>
      </c>
      <c r="D10" s="32">
        <f>E10/B10</f>
        <v>4710.30303030303</v>
      </c>
      <c r="E10" s="88">
        <v>1554.4</v>
      </c>
    </row>
    <row r="11" spans="1:9" s="85" customFormat="1" ht="30" x14ac:dyDescent="0.25">
      <c r="A11" s="86" t="s">
        <v>202</v>
      </c>
      <c r="B11" s="89">
        <v>6.9000000000000006E-2</v>
      </c>
      <c r="C11" s="87" t="s">
        <v>94</v>
      </c>
      <c r="D11" s="32">
        <f t="shared" ref="D11:D12" si="0">E11/B11</f>
        <v>96807.681159420274</v>
      </c>
      <c r="E11" s="88">
        <v>6679.73</v>
      </c>
    </row>
    <row r="12" spans="1:9" s="85" customFormat="1" ht="15" x14ac:dyDescent="0.25">
      <c r="A12" s="86" t="s">
        <v>203</v>
      </c>
      <c r="B12" s="88">
        <v>0.27</v>
      </c>
      <c r="C12" s="87" t="s">
        <v>204</v>
      </c>
      <c r="D12" s="32">
        <f t="shared" si="0"/>
        <v>29587.370370370369</v>
      </c>
      <c r="E12" s="88">
        <v>7988.59</v>
      </c>
    </row>
    <row r="13" spans="1:9" s="85" customFormat="1" ht="15" x14ac:dyDescent="0.25">
      <c r="A13" s="86" t="s">
        <v>205</v>
      </c>
      <c r="B13" s="87" t="s">
        <v>259</v>
      </c>
      <c r="C13" s="87" t="s">
        <v>12</v>
      </c>
      <c r="D13" s="88">
        <f>E13</f>
        <v>4330.3</v>
      </c>
      <c r="E13" s="88">
        <v>4330.3</v>
      </c>
    </row>
    <row r="14" spans="1:9" s="94" customFormat="1" ht="28.5" x14ac:dyDescent="0.2">
      <c r="A14" s="92" t="s">
        <v>55</v>
      </c>
      <c r="B14" s="93"/>
      <c r="C14" s="93"/>
      <c r="D14" s="93"/>
      <c r="E14" s="93"/>
    </row>
    <row r="15" spans="1:9" s="85" customFormat="1" ht="30" x14ac:dyDescent="0.25">
      <c r="A15" s="86" t="s">
        <v>206</v>
      </c>
      <c r="B15" s="87" t="s">
        <v>22</v>
      </c>
      <c r="C15" s="87" t="s">
        <v>11</v>
      </c>
      <c r="D15" s="88">
        <f>E15</f>
        <v>97080</v>
      </c>
      <c r="E15" s="88">
        <v>97080</v>
      </c>
    </row>
    <row r="16" spans="1:9" s="94" customFormat="1" ht="15" x14ac:dyDescent="0.2">
      <c r="A16" s="92" t="s">
        <v>207</v>
      </c>
      <c r="B16" s="93"/>
      <c r="C16" s="93"/>
      <c r="D16" s="88"/>
      <c r="E16" s="93"/>
    </row>
    <row r="17" spans="1:5" s="85" customFormat="1" ht="15" x14ac:dyDescent="0.25">
      <c r="A17" s="86" t="s">
        <v>208</v>
      </c>
      <c r="B17" s="87" t="s">
        <v>23</v>
      </c>
      <c r="C17" s="87" t="s">
        <v>11</v>
      </c>
      <c r="D17" s="88">
        <f t="shared" ref="D17:D23" si="1">E17</f>
        <v>5997.6</v>
      </c>
      <c r="E17" s="88">
        <v>5997.6</v>
      </c>
    </row>
    <row r="18" spans="1:5" s="94" customFormat="1" ht="28.5" x14ac:dyDescent="0.2">
      <c r="A18" s="92" t="s">
        <v>107</v>
      </c>
      <c r="B18" s="93"/>
      <c r="C18" s="93"/>
      <c r="D18" s="88"/>
      <c r="E18" s="93"/>
    </row>
    <row r="19" spans="1:5" s="85" customFormat="1" ht="30" x14ac:dyDescent="0.25">
      <c r="A19" s="86" t="s">
        <v>209</v>
      </c>
      <c r="B19" s="87" t="s">
        <v>23</v>
      </c>
      <c r="C19" s="87" t="s">
        <v>11</v>
      </c>
      <c r="D19" s="88">
        <f t="shared" si="1"/>
        <v>27537.07</v>
      </c>
      <c r="E19" s="88">
        <v>27537.07</v>
      </c>
    </row>
    <row r="20" spans="1:5" s="94" customFormat="1" ht="15" x14ac:dyDescent="0.2">
      <c r="A20" s="92" t="s">
        <v>108</v>
      </c>
      <c r="B20" s="93"/>
      <c r="C20" s="93"/>
      <c r="D20" s="88"/>
      <c r="E20" s="93"/>
    </row>
    <row r="21" spans="1:5" s="85" customFormat="1" ht="15" x14ac:dyDescent="0.25">
      <c r="A21" s="86" t="s">
        <v>210</v>
      </c>
      <c r="B21" s="87" t="s">
        <v>259</v>
      </c>
      <c r="C21" s="87" t="s">
        <v>166</v>
      </c>
      <c r="D21" s="88">
        <f t="shared" si="1"/>
        <v>14072.68</v>
      </c>
      <c r="E21" s="88">
        <v>14072.68</v>
      </c>
    </row>
    <row r="22" spans="1:5" s="94" customFormat="1" ht="28.5" x14ac:dyDescent="0.2">
      <c r="A22" s="92" t="s">
        <v>40</v>
      </c>
      <c r="B22" s="93"/>
      <c r="C22" s="93"/>
      <c r="D22" s="88"/>
      <c r="E22" s="93"/>
    </row>
    <row r="23" spans="1:5" s="85" customFormat="1" ht="30" x14ac:dyDescent="0.25">
      <c r="A23" s="86" t="s">
        <v>59</v>
      </c>
      <c r="B23" s="87" t="s">
        <v>262</v>
      </c>
      <c r="C23" s="87" t="s">
        <v>11</v>
      </c>
      <c r="D23" s="88">
        <f t="shared" si="1"/>
        <v>14047.8</v>
      </c>
      <c r="E23" s="88">
        <f>4103.54+9944.26</f>
        <v>14047.8</v>
      </c>
    </row>
    <row r="24" spans="1:5" s="85" customFormat="1" ht="15" x14ac:dyDescent="0.25">
      <c r="A24" s="86" t="s">
        <v>211</v>
      </c>
      <c r="B24" s="90">
        <v>3</v>
      </c>
      <c r="C24" s="87" t="s">
        <v>13</v>
      </c>
      <c r="D24" s="32">
        <f>E24/B24</f>
        <v>5146.8966666666665</v>
      </c>
      <c r="E24" s="88">
        <v>15440.69</v>
      </c>
    </row>
    <row r="25" spans="1:5" s="94" customFormat="1" ht="15" x14ac:dyDescent="0.2">
      <c r="A25" s="92" t="s">
        <v>41</v>
      </c>
      <c r="B25" s="93"/>
      <c r="C25" s="93"/>
      <c r="D25" s="32"/>
      <c r="E25" s="93"/>
    </row>
    <row r="26" spans="1:5" s="85" customFormat="1" ht="15" x14ac:dyDescent="0.25">
      <c r="A26" s="86" t="s">
        <v>135</v>
      </c>
      <c r="B26" s="90">
        <v>1</v>
      </c>
      <c r="C26" s="87" t="s">
        <v>165</v>
      </c>
      <c r="D26" s="32">
        <f t="shared" ref="D26:D88" si="2">E26/B26</f>
        <v>83.75</v>
      </c>
      <c r="E26" s="88">
        <v>83.75</v>
      </c>
    </row>
    <row r="27" spans="1:5" s="85" customFormat="1" ht="15" x14ac:dyDescent="0.25">
      <c r="A27" s="86" t="s">
        <v>60</v>
      </c>
      <c r="B27" s="90">
        <v>1</v>
      </c>
      <c r="C27" s="87" t="s">
        <v>14</v>
      </c>
      <c r="D27" s="32">
        <f t="shared" si="2"/>
        <v>839.52</v>
      </c>
      <c r="E27" s="88">
        <v>839.52</v>
      </c>
    </row>
    <row r="28" spans="1:5" s="85" customFormat="1" ht="15" x14ac:dyDescent="0.25">
      <c r="A28" s="86" t="s">
        <v>115</v>
      </c>
      <c r="B28" s="88">
        <v>0.09</v>
      </c>
      <c r="C28" s="87" t="s">
        <v>15</v>
      </c>
      <c r="D28" s="32">
        <f t="shared" si="2"/>
        <v>6088.8888888888887</v>
      </c>
      <c r="E28" s="88">
        <v>548</v>
      </c>
    </row>
    <row r="29" spans="1:5" s="85" customFormat="1" ht="30" x14ac:dyDescent="0.25">
      <c r="A29" s="86" t="s">
        <v>212</v>
      </c>
      <c r="B29" s="90">
        <v>1</v>
      </c>
      <c r="C29" s="87" t="s">
        <v>14</v>
      </c>
      <c r="D29" s="32">
        <f t="shared" si="2"/>
        <v>254.67</v>
      </c>
      <c r="E29" s="88">
        <v>254.67</v>
      </c>
    </row>
    <row r="30" spans="1:5" s="85" customFormat="1" ht="30" x14ac:dyDescent="0.25">
      <c r="A30" s="86" t="s">
        <v>213</v>
      </c>
      <c r="B30" s="90">
        <v>1</v>
      </c>
      <c r="C30" s="87" t="s">
        <v>214</v>
      </c>
      <c r="D30" s="32">
        <f t="shared" si="2"/>
        <v>535.02</v>
      </c>
      <c r="E30" s="88">
        <v>535.02</v>
      </c>
    </row>
    <row r="31" spans="1:5" s="85" customFormat="1" ht="15" x14ac:dyDescent="0.25">
      <c r="A31" s="86" t="s">
        <v>79</v>
      </c>
      <c r="B31" s="88">
        <v>0.06</v>
      </c>
      <c r="C31" s="87" t="s">
        <v>80</v>
      </c>
      <c r="D31" s="32">
        <f t="shared" si="2"/>
        <v>25549.166666666668</v>
      </c>
      <c r="E31" s="88">
        <v>1532.95</v>
      </c>
    </row>
    <row r="32" spans="1:5" s="85" customFormat="1" ht="30" x14ac:dyDescent="0.25">
      <c r="A32" s="86" t="s">
        <v>62</v>
      </c>
      <c r="B32" s="89">
        <v>6.0529999999999999</v>
      </c>
      <c r="C32" s="87" t="s">
        <v>16</v>
      </c>
      <c r="D32" s="32">
        <f t="shared" si="2"/>
        <v>1679.2185693044771</v>
      </c>
      <c r="E32" s="88">
        <v>10164.31</v>
      </c>
    </row>
    <row r="33" spans="1:5" s="85" customFormat="1" ht="30" x14ac:dyDescent="0.25">
      <c r="A33" s="86" t="s">
        <v>215</v>
      </c>
      <c r="B33" s="88">
        <v>0.01</v>
      </c>
      <c r="C33" s="87" t="s">
        <v>17</v>
      </c>
      <c r="D33" s="32">
        <f t="shared" si="2"/>
        <v>25071</v>
      </c>
      <c r="E33" s="88">
        <v>250.71</v>
      </c>
    </row>
    <row r="34" spans="1:5" s="85" customFormat="1" ht="30" x14ac:dyDescent="0.25">
      <c r="A34" s="86" t="s">
        <v>64</v>
      </c>
      <c r="B34" s="90">
        <v>1</v>
      </c>
      <c r="C34" s="87" t="s">
        <v>14</v>
      </c>
      <c r="D34" s="32">
        <f t="shared" si="2"/>
        <v>503.4</v>
      </c>
      <c r="E34" s="88">
        <v>503.4</v>
      </c>
    </row>
    <row r="35" spans="1:5" s="85" customFormat="1" ht="15" x14ac:dyDescent="0.25">
      <c r="A35" s="86" t="s">
        <v>81</v>
      </c>
      <c r="B35" s="88">
        <v>0.22</v>
      </c>
      <c r="C35" s="87" t="s">
        <v>15</v>
      </c>
      <c r="D35" s="32">
        <f t="shared" si="2"/>
        <v>14386.636363636364</v>
      </c>
      <c r="E35" s="88">
        <v>3165.06</v>
      </c>
    </row>
    <row r="36" spans="1:5" s="85" customFormat="1" ht="30" x14ac:dyDescent="0.25">
      <c r="A36" s="86" t="s">
        <v>65</v>
      </c>
      <c r="B36" s="90">
        <v>5</v>
      </c>
      <c r="C36" s="87" t="s">
        <v>18</v>
      </c>
      <c r="D36" s="32">
        <f t="shared" si="2"/>
        <v>215.77399999999997</v>
      </c>
      <c r="E36" s="88">
        <v>1078.8699999999999</v>
      </c>
    </row>
    <row r="37" spans="1:5" s="85" customFormat="1" ht="15" x14ac:dyDescent="0.25">
      <c r="A37" s="86" t="s">
        <v>137</v>
      </c>
      <c r="B37" s="90">
        <v>1</v>
      </c>
      <c r="C37" s="87" t="s">
        <v>165</v>
      </c>
      <c r="D37" s="32">
        <f t="shared" si="2"/>
        <v>67.25</v>
      </c>
      <c r="E37" s="88">
        <v>67.25</v>
      </c>
    </row>
    <row r="38" spans="1:5" s="85" customFormat="1" ht="15" x14ac:dyDescent="0.25">
      <c r="A38" s="86" t="s">
        <v>118</v>
      </c>
      <c r="B38" s="90">
        <v>1</v>
      </c>
      <c r="C38" s="87" t="s">
        <v>13</v>
      </c>
      <c r="D38" s="32">
        <f t="shared" si="2"/>
        <v>5327.8</v>
      </c>
      <c r="E38" s="88">
        <v>5327.8</v>
      </c>
    </row>
    <row r="39" spans="1:5" s="85" customFormat="1" ht="15" x14ac:dyDescent="0.25">
      <c r="A39" s="86" t="s">
        <v>66</v>
      </c>
      <c r="B39" s="90">
        <v>17898</v>
      </c>
      <c r="C39" s="87" t="s">
        <v>19</v>
      </c>
      <c r="D39" s="32">
        <f t="shared" si="2"/>
        <v>1.2219432338808807</v>
      </c>
      <c r="E39" s="88">
        <v>21870.34</v>
      </c>
    </row>
    <row r="40" spans="1:5" s="85" customFormat="1" ht="15" x14ac:dyDescent="0.25">
      <c r="A40" s="86" t="s">
        <v>216</v>
      </c>
      <c r="B40" s="90">
        <v>1</v>
      </c>
      <c r="C40" s="87" t="s">
        <v>90</v>
      </c>
      <c r="D40" s="32">
        <f t="shared" si="2"/>
        <v>650.22</v>
      </c>
      <c r="E40" s="88">
        <v>650.22</v>
      </c>
    </row>
    <row r="41" spans="1:5" s="85" customFormat="1" ht="30" x14ac:dyDescent="0.25">
      <c r="A41" s="86" t="s">
        <v>217</v>
      </c>
      <c r="B41" s="90">
        <v>1</v>
      </c>
      <c r="C41" s="87" t="s">
        <v>20</v>
      </c>
      <c r="D41" s="32">
        <f t="shared" si="2"/>
        <v>1317.97</v>
      </c>
      <c r="E41" s="88">
        <v>1317.97</v>
      </c>
    </row>
    <row r="42" spans="1:5" s="85" customFormat="1" ht="30" x14ac:dyDescent="0.25">
      <c r="A42" s="86" t="s">
        <v>141</v>
      </c>
      <c r="B42" s="90">
        <v>1</v>
      </c>
      <c r="C42" s="87" t="s">
        <v>119</v>
      </c>
      <c r="D42" s="32">
        <f t="shared" si="2"/>
        <v>252.97</v>
      </c>
      <c r="E42" s="88">
        <v>252.97</v>
      </c>
    </row>
    <row r="43" spans="1:5" s="85" customFormat="1" ht="15" x14ac:dyDescent="0.25">
      <c r="A43" s="86" t="s">
        <v>218</v>
      </c>
      <c r="B43" s="90">
        <v>1</v>
      </c>
      <c r="C43" s="87" t="s">
        <v>119</v>
      </c>
      <c r="D43" s="32">
        <f t="shared" si="2"/>
        <v>245.4</v>
      </c>
      <c r="E43" s="88">
        <v>245.4</v>
      </c>
    </row>
    <row r="44" spans="1:5" s="85" customFormat="1" ht="15" x14ac:dyDescent="0.25">
      <c r="A44" s="86" t="s">
        <v>69</v>
      </c>
      <c r="B44" s="90">
        <v>31</v>
      </c>
      <c r="C44" s="87" t="s">
        <v>20</v>
      </c>
      <c r="D44" s="32">
        <f t="shared" si="2"/>
        <v>254.16774193548386</v>
      </c>
      <c r="E44" s="88">
        <v>7879.2</v>
      </c>
    </row>
    <row r="45" spans="1:5" s="85" customFormat="1" ht="45" x14ac:dyDescent="0.25">
      <c r="A45" s="86" t="s">
        <v>219</v>
      </c>
      <c r="B45" s="90">
        <v>1</v>
      </c>
      <c r="C45" s="87" t="s">
        <v>220</v>
      </c>
      <c r="D45" s="32">
        <f t="shared" si="2"/>
        <v>65.790000000000006</v>
      </c>
      <c r="E45" s="88">
        <v>65.790000000000006</v>
      </c>
    </row>
    <row r="46" spans="1:5" s="94" customFormat="1" ht="15" x14ac:dyDescent="0.2">
      <c r="A46" s="92" t="s">
        <v>42</v>
      </c>
      <c r="B46" s="93"/>
      <c r="C46" s="93"/>
      <c r="D46" s="32"/>
      <c r="E46" s="93"/>
    </row>
    <row r="47" spans="1:5" s="85" customFormat="1" ht="15" x14ac:dyDescent="0.25">
      <c r="A47" s="86" t="s">
        <v>221</v>
      </c>
      <c r="B47" s="91">
        <v>0.6</v>
      </c>
      <c r="C47" s="87" t="s">
        <v>121</v>
      </c>
      <c r="D47" s="32">
        <f t="shared" si="2"/>
        <v>1936.0500000000002</v>
      </c>
      <c r="E47" s="88">
        <v>1161.6300000000001</v>
      </c>
    </row>
    <row r="48" spans="1:5" s="85" customFormat="1" ht="30" x14ac:dyDescent="0.25">
      <c r="A48" s="86" t="s">
        <v>120</v>
      </c>
      <c r="B48" s="91">
        <v>0.4</v>
      </c>
      <c r="C48" s="87" t="s">
        <v>121</v>
      </c>
      <c r="D48" s="32">
        <f t="shared" si="2"/>
        <v>1926.3</v>
      </c>
      <c r="E48" s="88">
        <v>770.52</v>
      </c>
    </row>
    <row r="49" spans="1:5" s="85" customFormat="1" ht="30" x14ac:dyDescent="0.25">
      <c r="A49" s="86" t="s">
        <v>144</v>
      </c>
      <c r="B49" s="89">
        <v>2.3010000000000002</v>
      </c>
      <c r="C49" s="87" t="s">
        <v>16</v>
      </c>
      <c r="D49" s="32">
        <f t="shared" si="2"/>
        <v>1651.2168622338113</v>
      </c>
      <c r="E49" s="88">
        <v>3799.45</v>
      </c>
    </row>
    <row r="50" spans="1:5" s="85" customFormat="1" ht="30" x14ac:dyDescent="0.25">
      <c r="A50" s="86" t="s">
        <v>222</v>
      </c>
      <c r="B50" s="90">
        <v>150</v>
      </c>
      <c r="C50" s="87" t="s">
        <v>83</v>
      </c>
      <c r="D50" s="32">
        <f t="shared" si="2"/>
        <v>64.88473333333333</v>
      </c>
      <c r="E50" s="88">
        <v>9732.7099999999991</v>
      </c>
    </row>
    <row r="51" spans="1:5" s="85" customFormat="1" ht="30" x14ac:dyDescent="0.25">
      <c r="A51" s="86" t="s">
        <v>223</v>
      </c>
      <c r="B51" s="87" t="s">
        <v>21</v>
      </c>
      <c r="C51" s="87" t="s">
        <v>12</v>
      </c>
      <c r="D51" s="32">
        <f>E51</f>
        <v>5350.7</v>
      </c>
      <c r="E51" s="88">
        <v>5350.7</v>
      </c>
    </row>
    <row r="52" spans="1:5" s="85" customFormat="1" ht="15" x14ac:dyDescent="0.25">
      <c r="A52" s="86" t="s">
        <v>124</v>
      </c>
      <c r="B52" s="88">
        <v>0.02</v>
      </c>
      <c r="C52" s="87" t="s">
        <v>95</v>
      </c>
      <c r="D52" s="32">
        <f t="shared" si="2"/>
        <v>29124.5</v>
      </c>
      <c r="E52" s="88">
        <v>582.49</v>
      </c>
    </row>
    <row r="53" spans="1:5" s="85" customFormat="1" ht="15" x14ac:dyDescent="0.25">
      <c r="A53" s="86" t="s">
        <v>224</v>
      </c>
      <c r="B53" s="88">
        <v>0.02</v>
      </c>
      <c r="C53" s="87" t="s">
        <v>95</v>
      </c>
      <c r="D53" s="32">
        <f t="shared" si="2"/>
        <v>32158.499999999996</v>
      </c>
      <c r="E53" s="88">
        <v>643.16999999999996</v>
      </c>
    </row>
    <row r="54" spans="1:5" s="85" customFormat="1" ht="15" x14ac:dyDescent="0.25">
      <c r="A54" s="86" t="s">
        <v>225</v>
      </c>
      <c r="B54" s="88">
        <v>0.01</v>
      </c>
      <c r="C54" s="87" t="s">
        <v>95</v>
      </c>
      <c r="D54" s="32">
        <f t="shared" si="2"/>
        <v>32189.999999999996</v>
      </c>
      <c r="E54" s="88">
        <v>321.89999999999998</v>
      </c>
    </row>
    <row r="55" spans="1:5" s="85" customFormat="1" ht="15" x14ac:dyDescent="0.25">
      <c r="A55" s="86" t="s">
        <v>226</v>
      </c>
      <c r="B55" s="88">
        <v>0.02</v>
      </c>
      <c r="C55" s="87" t="s">
        <v>17</v>
      </c>
      <c r="D55" s="32">
        <f t="shared" si="2"/>
        <v>18380</v>
      </c>
      <c r="E55" s="88">
        <v>367.6</v>
      </c>
    </row>
    <row r="56" spans="1:5" s="85" customFormat="1" ht="30" x14ac:dyDescent="0.25">
      <c r="A56" s="86" t="s">
        <v>125</v>
      </c>
      <c r="B56" s="89">
        <v>2E-3</v>
      </c>
      <c r="C56" s="87" t="s">
        <v>94</v>
      </c>
      <c r="D56" s="32">
        <f t="shared" si="2"/>
        <v>203905</v>
      </c>
      <c r="E56" s="88">
        <v>407.81</v>
      </c>
    </row>
    <row r="57" spans="1:5" s="85" customFormat="1" ht="15" x14ac:dyDescent="0.25">
      <c r="A57" s="86" t="s">
        <v>227</v>
      </c>
      <c r="B57" s="88">
        <v>0.01</v>
      </c>
      <c r="C57" s="87" t="s">
        <v>17</v>
      </c>
      <c r="D57" s="32">
        <f t="shared" si="2"/>
        <v>158758</v>
      </c>
      <c r="E57" s="88">
        <v>1587.58</v>
      </c>
    </row>
    <row r="58" spans="1:5" s="85" customFormat="1" ht="30" x14ac:dyDescent="0.25">
      <c r="A58" s="86" t="s">
        <v>228</v>
      </c>
      <c r="B58" s="89">
        <v>7.5999999999999998E-2</v>
      </c>
      <c r="C58" s="87" t="s">
        <v>229</v>
      </c>
      <c r="D58" s="32">
        <f t="shared" si="2"/>
        <v>63366.710526315786</v>
      </c>
      <c r="E58" s="88">
        <v>4815.87</v>
      </c>
    </row>
    <row r="59" spans="1:5" s="94" customFormat="1" ht="15" x14ac:dyDescent="0.2">
      <c r="A59" s="92" t="s">
        <v>86</v>
      </c>
      <c r="B59" s="93"/>
      <c r="C59" s="93"/>
      <c r="D59" s="32"/>
      <c r="E59" s="93"/>
    </row>
    <row r="60" spans="1:5" s="85" customFormat="1" ht="15" x14ac:dyDescent="0.25">
      <c r="A60" s="86" t="s">
        <v>87</v>
      </c>
      <c r="B60" s="87" t="s">
        <v>262</v>
      </c>
      <c r="C60" s="87" t="s">
        <v>11</v>
      </c>
      <c r="D60" s="32">
        <f>E60</f>
        <v>21600</v>
      </c>
      <c r="E60" s="88">
        <v>21600</v>
      </c>
    </row>
    <row r="61" spans="1:5" s="94" customFormat="1" ht="28.5" x14ac:dyDescent="0.2">
      <c r="A61" s="92" t="s">
        <v>88</v>
      </c>
      <c r="B61" s="93"/>
      <c r="C61" s="93"/>
      <c r="D61" s="32"/>
      <c r="E61" s="93"/>
    </row>
    <row r="62" spans="1:5" s="85" customFormat="1" ht="15" x14ac:dyDescent="0.25">
      <c r="A62" s="86" t="s">
        <v>89</v>
      </c>
      <c r="B62" s="87" t="s">
        <v>21</v>
      </c>
      <c r="C62" s="87" t="s">
        <v>11</v>
      </c>
      <c r="D62" s="32">
        <f>E62</f>
        <v>6000</v>
      </c>
      <c r="E62" s="88">
        <v>6000</v>
      </c>
    </row>
    <row r="63" spans="1:5" s="94" customFormat="1" ht="15" x14ac:dyDescent="0.2">
      <c r="A63" s="92" t="s">
        <v>43</v>
      </c>
      <c r="B63" s="93"/>
      <c r="C63" s="93"/>
      <c r="D63" s="32"/>
      <c r="E63" s="93"/>
    </row>
    <row r="64" spans="1:5" s="85" customFormat="1" ht="30" x14ac:dyDescent="0.25">
      <c r="A64" s="86" t="s">
        <v>230</v>
      </c>
      <c r="B64" s="90">
        <v>1</v>
      </c>
      <c r="C64" s="87" t="s">
        <v>13</v>
      </c>
      <c r="D64" s="32">
        <f t="shared" si="2"/>
        <v>163.83000000000001</v>
      </c>
      <c r="E64" s="88">
        <v>163.83000000000001</v>
      </c>
    </row>
    <row r="65" spans="1:5" s="85" customFormat="1" ht="15" x14ac:dyDescent="0.25">
      <c r="A65" s="86" t="s">
        <v>231</v>
      </c>
      <c r="B65" s="88">
        <v>0.01</v>
      </c>
      <c r="C65" s="87" t="s">
        <v>232</v>
      </c>
      <c r="D65" s="32">
        <f t="shared" si="2"/>
        <v>25297</v>
      </c>
      <c r="E65" s="88">
        <v>252.97</v>
      </c>
    </row>
    <row r="66" spans="1:5" s="85" customFormat="1" ht="30" x14ac:dyDescent="0.25">
      <c r="A66" s="86" t="s">
        <v>233</v>
      </c>
      <c r="B66" s="90">
        <v>1</v>
      </c>
      <c r="C66" s="87" t="s">
        <v>13</v>
      </c>
      <c r="D66" s="32">
        <f t="shared" si="2"/>
        <v>417.05</v>
      </c>
      <c r="E66" s="88">
        <v>417.05</v>
      </c>
    </row>
    <row r="67" spans="1:5" s="85" customFormat="1" ht="30" x14ac:dyDescent="0.25">
      <c r="A67" s="86" t="s">
        <v>234</v>
      </c>
      <c r="B67" s="90">
        <v>1</v>
      </c>
      <c r="C67" s="87" t="s">
        <v>167</v>
      </c>
      <c r="D67" s="32">
        <f t="shared" si="2"/>
        <v>1026.69</v>
      </c>
      <c r="E67" s="88">
        <v>1026.69</v>
      </c>
    </row>
    <row r="68" spans="1:5" s="94" customFormat="1" ht="28.5" x14ac:dyDescent="0.2">
      <c r="A68" s="92" t="s">
        <v>91</v>
      </c>
      <c r="B68" s="93"/>
      <c r="C68" s="93"/>
      <c r="D68" s="32"/>
      <c r="E68" s="93"/>
    </row>
    <row r="69" spans="1:5" s="85" customFormat="1" ht="15" x14ac:dyDescent="0.25">
      <c r="A69" s="86" t="s">
        <v>235</v>
      </c>
      <c r="B69" s="90">
        <v>1</v>
      </c>
      <c r="C69" s="87" t="s">
        <v>21</v>
      </c>
      <c r="D69" s="32">
        <f t="shared" si="2"/>
        <v>3216.86</v>
      </c>
      <c r="E69" s="88">
        <v>3216.86</v>
      </c>
    </row>
    <row r="70" spans="1:5" s="85" customFormat="1" ht="15" x14ac:dyDescent="0.25">
      <c r="A70" s="86" t="s">
        <v>236</v>
      </c>
      <c r="B70" s="89">
        <v>1.4E-2</v>
      </c>
      <c r="C70" s="87" t="s">
        <v>229</v>
      </c>
      <c r="D70" s="32">
        <f t="shared" si="2"/>
        <v>16310</v>
      </c>
      <c r="E70" s="88">
        <v>228.34</v>
      </c>
    </row>
    <row r="71" spans="1:5" s="85" customFormat="1" ht="15" x14ac:dyDescent="0.25">
      <c r="A71" s="86" t="s">
        <v>237</v>
      </c>
      <c r="B71" s="90">
        <v>1</v>
      </c>
      <c r="C71" s="87" t="s">
        <v>13</v>
      </c>
      <c r="D71" s="32">
        <f t="shared" si="2"/>
        <v>1056.47</v>
      </c>
      <c r="E71" s="88">
        <v>1056.47</v>
      </c>
    </row>
    <row r="72" spans="1:5" s="85" customFormat="1" ht="15" x14ac:dyDescent="0.25">
      <c r="A72" s="86" t="s">
        <v>238</v>
      </c>
      <c r="B72" s="89">
        <v>4.8000000000000001E-2</v>
      </c>
      <c r="C72" s="87" t="s">
        <v>94</v>
      </c>
      <c r="D72" s="32">
        <f t="shared" si="2"/>
        <v>5548.9583333333339</v>
      </c>
      <c r="E72" s="88">
        <v>266.35000000000002</v>
      </c>
    </row>
    <row r="73" spans="1:5" s="85" customFormat="1" ht="15" x14ac:dyDescent="0.25">
      <c r="A73" s="86" t="s">
        <v>239</v>
      </c>
      <c r="B73" s="88">
        <v>0.25</v>
      </c>
      <c r="C73" s="87" t="s">
        <v>240</v>
      </c>
      <c r="D73" s="32">
        <f t="shared" si="2"/>
        <v>13790.88</v>
      </c>
      <c r="E73" s="88">
        <v>3447.72</v>
      </c>
    </row>
    <row r="74" spans="1:5" s="85" customFormat="1" ht="15" x14ac:dyDescent="0.25">
      <c r="A74" s="86" t="s">
        <v>241</v>
      </c>
      <c r="B74" s="89">
        <v>1.4E-2</v>
      </c>
      <c r="C74" s="87" t="s">
        <v>229</v>
      </c>
      <c r="D74" s="32">
        <f t="shared" si="2"/>
        <v>23180</v>
      </c>
      <c r="E74" s="88">
        <v>324.52</v>
      </c>
    </row>
    <row r="75" spans="1:5" s="85" customFormat="1" ht="30" x14ac:dyDescent="0.25">
      <c r="A75" s="86" t="s">
        <v>242</v>
      </c>
      <c r="B75" s="89">
        <v>4.1000000000000002E-2</v>
      </c>
      <c r="C75" s="87" t="s">
        <v>94</v>
      </c>
      <c r="D75" s="32">
        <f t="shared" si="2"/>
        <v>21924.146341463413</v>
      </c>
      <c r="E75" s="88">
        <v>898.89</v>
      </c>
    </row>
    <row r="76" spans="1:5" s="85" customFormat="1" ht="30" x14ac:dyDescent="0.25">
      <c r="A76" s="86" t="s">
        <v>243</v>
      </c>
      <c r="B76" s="89">
        <v>8.0000000000000002E-3</v>
      </c>
      <c r="C76" s="87" t="s">
        <v>94</v>
      </c>
      <c r="D76" s="32">
        <f t="shared" si="2"/>
        <v>8711.25</v>
      </c>
      <c r="E76" s="88">
        <v>69.69</v>
      </c>
    </row>
    <row r="77" spans="1:5" s="85" customFormat="1" ht="30" x14ac:dyDescent="0.25">
      <c r="A77" s="86" t="s">
        <v>244</v>
      </c>
      <c r="B77" s="89">
        <v>0.123</v>
      </c>
      <c r="C77" s="87" t="s">
        <v>94</v>
      </c>
      <c r="D77" s="32">
        <f t="shared" si="2"/>
        <v>6368.455284552846</v>
      </c>
      <c r="E77" s="88">
        <v>783.32</v>
      </c>
    </row>
    <row r="78" spans="1:5" s="85" customFormat="1" ht="15" x14ac:dyDescent="0.25">
      <c r="A78" s="86" t="s">
        <v>245</v>
      </c>
      <c r="B78" s="89">
        <v>0.307</v>
      </c>
      <c r="C78" s="87" t="s">
        <v>94</v>
      </c>
      <c r="D78" s="32">
        <f t="shared" si="2"/>
        <v>6387.4267100977204</v>
      </c>
      <c r="E78" s="88">
        <v>1960.94</v>
      </c>
    </row>
    <row r="79" spans="1:5" s="85" customFormat="1" ht="30" x14ac:dyDescent="0.25">
      <c r="A79" s="86" t="s">
        <v>246</v>
      </c>
      <c r="B79" s="89">
        <v>4.1000000000000002E-2</v>
      </c>
      <c r="C79" s="87" t="s">
        <v>94</v>
      </c>
      <c r="D79" s="32">
        <f t="shared" si="2"/>
        <v>12295.609756097561</v>
      </c>
      <c r="E79" s="88">
        <v>504.12</v>
      </c>
    </row>
    <row r="80" spans="1:5" s="85" customFormat="1" ht="30" x14ac:dyDescent="0.25">
      <c r="A80" s="86" t="s">
        <v>93</v>
      </c>
      <c r="B80" s="88">
        <v>0.06</v>
      </c>
      <c r="C80" s="87" t="s">
        <v>17</v>
      </c>
      <c r="D80" s="32">
        <f t="shared" si="2"/>
        <v>3559.8333333333335</v>
      </c>
      <c r="E80" s="88">
        <v>213.59</v>
      </c>
    </row>
    <row r="81" spans="1:5" s="85" customFormat="1" ht="45" x14ac:dyDescent="0.25">
      <c r="A81" s="86" t="s">
        <v>247</v>
      </c>
      <c r="B81" s="89">
        <v>0.16200000000000001</v>
      </c>
      <c r="C81" s="87" t="s">
        <v>94</v>
      </c>
      <c r="D81" s="32">
        <f t="shared" si="2"/>
        <v>12408.888888888889</v>
      </c>
      <c r="E81" s="88">
        <v>2010.24</v>
      </c>
    </row>
    <row r="82" spans="1:5" s="85" customFormat="1" ht="45" x14ac:dyDescent="0.25">
      <c r="A82" s="86" t="s">
        <v>248</v>
      </c>
      <c r="B82" s="89">
        <v>7.5999999999999998E-2</v>
      </c>
      <c r="C82" s="87" t="s">
        <v>94</v>
      </c>
      <c r="D82" s="32">
        <f t="shared" si="2"/>
        <v>9210</v>
      </c>
      <c r="E82" s="88">
        <v>699.96</v>
      </c>
    </row>
    <row r="83" spans="1:5" s="85" customFormat="1" ht="45" x14ac:dyDescent="0.25">
      <c r="A83" s="86" t="s">
        <v>249</v>
      </c>
      <c r="B83" s="89">
        <v>0.13500000000000001</v>
      </c>
      <c r="C83" s="87" t="s">
        <v>94</v>
      </c>
      <c r="D83" s="32">
        <f t="shared" si="2"/>
        <v>36397.111111111109</v>
      </c>
      <c r="E83" s="88">
        <v>4913.6099999999997</v>
      </c>
    </row>
    <row r="84" spans="1:5" s="85" customFormat="1" ht="30" x14ac:dyDescent="0.25">
      <c r="A84" s="86" t="s">
        <v>250</v>
      </c>
      <c r="B84" s="89">
        <v>0.14399999999999999</v>
      </c>
      <c r="C84" s="87" t="s">
        <v>19</v>
      </c>
      <c r="D84" s="32">
        <f t="shared" si="2"/>
        <v>11307.152777777779</v>
      </c>
      <c r="E84" s="88">
        <v>1628.23</v>
      </c>
    </row>
    <row r="85" spans="1:5" s="85" customFormat="1" ht="30" x14ac:dyDescent="0.25">
      <c r="A85" s="86" t="s">
        <v>251</v>
      </c>
      <c r="B85" s="89">
        <v>1.6E-2</v>
      </c>
      <c r="C85" s="87" t="s">
        <v>94</v>
      </c>
      <c r="D85" s="32">
        <f t="shared" si="2"/>
        <v>73040</v>
      </c>
      <c r="E85" s="88">
        <v>1168.6400000000001</v>
      </c>
    </row>
    <row r="86" spans="1:5" s="85" customFormat="1" ht="30" x14ac:dyDescent="0.25">
      <c r="A86" s="86" t="s">
        <v>252</v>
      </c>
      <c r="B86" s="88">
        <v>0.02</v>
      </c>
      <c r="C86" s="87" t="s">
        <v>94</v>
      </c>
      <c r="D86" s="32">
        <f t="shared" si="2"/>
        <v>134788</v>
      </c>
      <c r="E86" s="88">
        <v>2695.76</v>
      </c>
    </row>
    <row r="87" spans="1:5" s="85" customFormat="1" ht="45" x14ac:dyDescent="0.25">
      <c r="A87" s="86" t="s">
        <v>253</v>
      </c>
      <c r="B87" s="89">
        <v>1.2E-2</v>
      </c>
      <c r="C87" s="87" t="s">
        <v>94</v>
      </c>
      <c r="D87" s="32">
        <f t="shared" si="2"/>
        <v>124167.5</v>
      </c>
      <c r="E87" s="88">
        <v>1490.01</v>
      </c>
    </row>
    <row r="88" spans="1:5" s="85" customFormat="1" ht="45" x14ac:dyDescent="0.25">
      <c r="A88" s="86" t="s">
        <v>254</v>
      </c>
      <c r="B88" s="89">
        <v>8.0000000000000002E-3</v>
      </c>
      <c r="C88" s="87" t="s">
        <v>94</v>
      </c>
      <c r="D88" s="32">
        <f t="shared" si="2"/>
        <v>157911.25</v>
      </c>
      <c r="E88" s="88">
        <v>1263.29</v>
      </c>
    </row>
    <row r="89" spans="1:5" s="85" customFormat="1" ht="30" x14ac:dyDescent="0.25">
      <c r="A89" s="86" t="s">
        <v>255</v>
      </c>
      <c r="B89" s="89">
        <v>1.4999999999999999E-2</v>
      </c>
      <c r="C89" s="87" t="s">
        <v>94</v>
      </c>
      <c r="D89" s="32">
        <f t="shared" ref="D89:D91" si="3">E89/B89</f>
        <v>85612.000000000015</v>
      </c>
      <c r="E89" s="88">
        <v>1284.18</v>
      </c>
    </row>
    <row r="90" spans="1:5" s="85" customFormat="1" ht="15" x14ac:dyDescent="0.25">
      <c r="A90" s="86" t="s">
        <v>256</v>
      </c>
      <c r="B90" s="91">
        <v>0.1</v>
      </c>
      <c r="C90" s="87" t="s">
        <v>121</v>
      </c>
      <c r="D90" s="32">
        <f t="shared" si="3"/>
        <v>7588.5</v>
      </c>
      <c r="E90" s="88">
        <v>758.85</v>
      </c>
    </row>
    <row r="91" spans="1:5" s="85" customFormat="1" ht="30" x14ac:dyDescent="0.25">
      <c r="A91" s="86" t="s">
        <v>257</v>
      </c>
      <c r="B91" s="89">
        <v>0.14299999999999999</v>
      </c>
      <c r="C91" s="87" t="s">
        <v>15</v>
      </c>
      <c r="D91" s="32">
        <f t="shared" si="3"/>
        <v>100213.63636363637</v>
      </c>
      <c r="E91" s="88">
        <v>14330.55</v>
      </c>
    </row>
    <row r="92" spans="1:5" s="94" customFormat="1" ht="14.25" x14ac:dyDescent="0.2">
      <c r="A92" s="92" t="s">
        <v>44</v>
      </c>
      <c r="B92" s="93"/>
      <c r="C92" s="93"/>
      <c r="D92" s="93"/>
      <c r="E92" s="93"/>
    </row>
    <row r="93" spans="1:5" s="85" customFormat="1" ht="15" x14ac:dyDescent="0.25">
      <c r="A93" s="86" t="s">
        <v>73</v>
      </c>
      <c r="B93" s="87" t="s">
        <v>23</v>
      </c>
      <c r="C93" s="87" t="s">
        <v>11</v>
      </c>
      <c r="D93" s="88">
        <f>E93</f>
        <v>3300</v>
      </c>
      <c r="E93" s="88">
        <v>3300</v>
      </c>
    </row>
    <row r="94" spans="1:5" s="94" customFormat="1" ht="15" x14ac:dyDescent="0.2">
      <c r="A94" s="92" t="s">
        <v>45</v>
      </c>
      <c r="B94" s="93"/>
      <c r="C94" s="93"/>
      <c r="D94" s="88"/>
      <c r="E94" s="93"/>
    </row>
    <row r="95" spans="1:5" s="85" customFormat="1" ht="15" x14ac:dyDescent="0.25">
      <c r="A95" s="86" t="s">
        <v>76</v>
      </c>
      <c r="B95" s="87" t="s">
        <v>263</v>
      </c>
      <c r="C95" s="87" t="s">
        <v>12</v>
      </c>
      <c r="D95" s="88">
        <f t="shared" ref="D95:D98" si="4">E95</f>
        <v>110185.8</v>
      </c>
      <c r="E95" s="88">
        <v>110185.8</v>
      </c>
    </row>
    <row r="96" spans="1:5" s="94" customFormat="1" ht="15" x14ac:dyDescent="0.2">
      <c r="A96" s="92" t="s">
        <v>9</v>
      </c>
      <c r="B96" s="93"/>
      <c r="C96" s="93"/>
      <c r="D96" s="88"/>
      <c r="E96" s="93"/>
    </row>
    <row r="97" spans="1:5" s="85" customFormat="1" ht="15" x14ac:dyDescent="0.25">
      <c r="A97" s="86" t="s">
        <v>74</v>
      </c>
      <c r="B97" s="87" t="s">
        <v>263</v>
      </c>
      <c r="C97" s="87" t="s">
        <v>12</v>
      </c>
      <c r="D97" s="88">
        <f t="shared" si="4"/>
        <v>109032.83</v>
      </c>
      <c r="E97" s="88">
        <v>109032.83</v>
      </c>
    </row>
    <row r="98" spans="1:5" s="85" customFormat="1" ht="30" x14ac:dyDescent="0.25">
      <c r="A98" s="86" t="s">
        <v>258</v>
      </c>
      <c r="B98" s="87" t="s">
        <v>23</v>
      </c>
      <c r="C98" s="87" t="s">
        <v>11</v>
      </c>
      <c r="D98" s="88">
        <f t="shared" si="4"/>
        <v>5024.09</v>
      </c>
      <c r="E98" s="88">
        <v>5024.09</v>
      </c>
    </row>
    <row r="99" spans="1:5" s="34" customFormat="1" ht="15" x14ac:dyDescent="0.25">
      <c r="A99" s="44" t="s">
        <v>10</v>
      </c>
      <c r="B99" s="45"/>
      <c r="C99" s="45"/>
      <c r="D99" s="45"/>
      <c r="E99" s="49"/>
    </row>
    <row r="100" spans="1:5" s="34" customFormat="1" ht="15" x14ac:dyDescent="0.25">
      <c r="A100" s="35" t="s">
        <v>75</v>
      </c>
      <c r="B100" s="32" t="s">
        <v>22</v>
      </c>
      <c r="C100" s="32" t="s">
        <v>11</v>
      </c>
      <c r="D100" s="32">
        <f>E100</f>
        <v>59003.107999999986</v>
      </c>
      <c r="E100" s="48">
        <f>SUM(E6:E98)*10%</f>
        <v>59003.107999999986</v>
      </c>
    </row>
    <row r="101" spans="1:5" ht="14.25" x14ac:dyDescent="0.2">
      <c r="A101" s="28" t="s">
        <v>26</v>
      </c>
      <c r="B101" s="31" t="s">
        <v>21</v>
      </c>
      <c r="C101" s="29"/>
      <c r="D101" s="31"/>
      <c r="E101" s="30">
        <f>SUM(E6:E100)</f>
        <v>649034.18799999985</v>
      </c>
    </row>
    <row r="102" spans="1:5" ht="15" x14ac:dyDescent="0.2">
      <c r="D102" s="13"/>
    </row>
    <row r="103" spans="1:5" ht="15" customHeight="1" x14ac:dyDescent="0.2">
      <c r="A103" s="199" t="s">
        <v>266</v>
      </c>
      <c r="B103" s="199"/>
      <c r="C103" s="199"/>
      <c r="D103" s="199"/>
      <c r="E103" s="199"/>
    </row>
    <row r="104" spans="1:5" ht="15" customHeight="1" x14ac:dyDescent="0.2">
      <c r="A104" s="199"/>
      <c r="B104" s="199"/>
      <c r="C104" s="199"/>
      <c r="D104" s="199"/>
      <c r="E104" s="199"/>
    </row>
    <row r="105" spans="1:5" ht="15" customHeight="1" x14ac:dyDescent="0.2">
      <c r="A105" s="200" t="s">
        <v>33</v>
      </c>
      <c r="B105" s="200"/>
      <c r="C105" s="200"/>
      <c r="D105" s="200"/>
      <c r="E105" s="200"/>
    </row>
    <row r="106" spans="1:5" ht="15" customHeight="1" x14ac:dyDescent="0.2">
      <c r="A106" s="200" t="s">
        <v>34</v>
      </c>
      <c r="B106" s="200"/>
      <c r="C106" s="200"/>
      <c r="D106" s="200"/>
      <c r="E106" s="200"/>
    </row>
    <row r="107" spans="1:5" ht="15" customHeight="1" x14ac:dyDescent="0.2">
      <c r="A107" s="201" t="s">
        <v>264</v>
      </c>
      <c r="B107" s="201"/>
      <c r="C107" s="201"/>
      <c r="D107" s="201"/>
      <c r="E107" s="201"/>
    </row>
    <row r="108" spans="1:5" ht="15" customHeight="1" x14ac:dyDescent="0.2">
      <c r="A108" s="201"/>
      <c r="B108" s="201"/>
      <c r="C108" s="201"/>
      <c r="D108" s="201"/>
      <c r="E108" s="201"/>
    </row>
    <row r="109" spans="1:5" ht="15" customHeight="1" x14ac:dyDescent="0.2">
      <c r="A109" s="202"/>
      <c r="B109" s="202"/>
      <c r="C109" s="202"/>
      <c r="D109" s="202"/>
      <c r="E109" s="202"/>
    </row>
    <row r="110" spans="1:5" ht="15" x14ac:dyDescent="0.2">
      <c r="A110" s="14"/>
      <c r="B110" s="95"/>
      <c r="C110" s="95"/>
      <c r="D110" s="96"/>
      <c r="E110" s="95"/>
    </row>
    <row r="111" spans="1:5" ht="15" customHeight="1" x14ac:dyDescent="0.2">
      <c r="A111" s="6" t="s">
        <v>27</v>
      </c>
      <c r="B111" s="84"/>
      <c r="C111" s="84"/>
      <c r="D111" s="97"/>
      <c r="E111" s="84"/>
    </row>
    <row r="112" spans="1:5" ht="15" x14ac:dyDescent="0.2">
      <c r="A112" s="6"/>
      <c r="B112" s="84"/>
      <c r="C112" s="84" t="s">
        <v>21</v>
      </c>
      <c r="D112" s="97" t="s">
        <v>21</v>
      </c>
      <c r="E112" s="84"/>
    </row>
    <row r="113" spans="1:5" ht="15" customHeight="1" x14ac:dyDescent="0.2">
      <c r="A113" s="170" t="s">
        <v>265</v>
      </c>
      <c r="B113" s="170"/>
      <c r="C113" s="174" t="s">
        <v>31</v>
      </c>
      <c r="D113" s="174"/>
      <c r="E113" s="84"/>
    </row>
    <row r="114" spans="1:5" ht="15" customHeight="1" x14ac:dyDescent="0.2">
      <c r="A114" s="174" t="s">
        <v>53</v>
      </c>
      <c r="B114" s="174"/>
      <c r="C114" s="174" t="s">
        <v>28</v>
      </c>
      <c r="D114" s="174"/>
      <c r="E114" s="84"/>
    </row>
    <row r="115" spans="1:5" ht="15" customHeight="1" x14ac:dyDescent="0.2">
      <c r="A115" s="6"/>
      <c r="B115" s="84"/>
      <c r="C115" s="84"/>
      <c r="D115" s="97"/>
      <c r="E115" s="84"/>
    </row>
    <row r="116" spans="1:5" ht="15" customHeight="1" x14ac:dyDescent="0.2">
      <c r="A116" s="170" t="s">
        <v>30</v>
      </c>
      <c r="B116" s="170"/>
      <c r="C116" s="174" t="s">
        <v>31</v>
      </c>
      <c r="D116" s="174"/>
      <c r="E116" s="84"/>
    </row>
    <row r="117" spans="1:5" ht="15" x14ac:dyDescent="0.2">
      <c r="A117" s="15" t="s">
        <v>29</v>
      </c>
      <c r="B117" s="84"/>
      <c r="C117" s="174" t="s">
        <v>28</v>
      </c>
      <c r="D117" s="174"/>
      <c r="E117" s="84"/>
    </row>
  </sheetData>
  <mergeCells count="15">
    <mergeCell ref="A1:E1"/>
    <mergeCell ref="A2:E2"/>
    <mergeCell ref="D3:E3"/>
    <mergeCell ref="A113:B113"/>
    <mergeCell ref="A116:B116"/>
    <mergeCell ref="C116:D116"/>
    <mergeCell ref="C117:D117"/>
    <mergeCell ref="A103:E104"/>
    <mergeCell ref="A105:E105"/>
    <mergeCell ref="A106:E106"/>
    <mergeCell ref="A107:E108"/>
    <mergeCell ref="A109:E109"/>
    <mergeCell ref="C113:D113"/>
    <mergeCell ref="A114:B114"/>
    <mergeCell ref="C114:D114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activeCell="D6" sqref="D6:D7"/>
    </sheetView>
  </sheetViews>
  <sheetFormatPr defaultColWidth="9.140625" defaultRowHeight="15" x14ac:dyDescent="0.25"/>
  <cols>
    <col min="1" max="1" width="12.5703125" style="83" customWidth="1"/>
    <col min="2" max="2" width="14.5703125" style="83" customWidth="1"/>
    <col min="3" max="3" width="19.5703125" style="83" customWidth="1"/>
    <col min="4" max="4" width="14.42578125" style="83" customWidth="1"/>
    <col min="5" max="5" width="18.28515625" style="83" customWidth="1"/>
    <col min="6" max="6" width="16.28515625" style="83" customWidth="1"/>
    <col min="7" max="16384" width="9.140625" style="83"/>
  </cols>
  <sheetData>
    <row r="1" spans="1:19" s="54" customFormat="1" ht="35.25" customHeight="1" x14ac:dyDescent="0.3">
      <c r="A1" s="194" t="s">
        <v>316</v>
      </c>
      <c r="B1" s="194"/>
      <c r="C1" s="194"/>
      <c r="D1" s="194"/>
      <c r="E1" s="194"/>
      <c r="F1" s="194"/>
    </row>
    <row r="2" spans="1:19" s="54" customFormat="1" x14ac:dyDescent="0.25">
      <c r="A2" s="55"/>
      <c r="B2" s="55"/>
      <c r="C2" s="55"/>
      <c r="D2" s="55"/>
      <c r="E2" s="55"/>
      <c r="F2" s="55"/>
    </row>
    <row r="3" spans="1:19" s="54" customFormat="1" ht="19.5" customHeight="1" x14ac:dyDescent="0.25">
      <c r="A3" s="56" t="s">
        <v>317</v>
      </c>
      <c r="B3" s="56"/>
      <c r="C3" s="56"/>
      <c r="D3" s="56"/>
      <c r="E3" s="56"/>
      <c r="F3" s="57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</row>
    <row r="4" spans="1:19" s="54" customFormat="1" ht="19.5" customHeight="1" x14ac:dyDescent="0.25">
      <c r="A4" s="56"/>
      <c r="B4" s="56"/>
      <c r="C4" s="56"/>
      <c r="D4" s="56"/>
      <c r="E4" s="56"/>
      <c r="F4" s="57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5" spans="1:19" s="54" customFormat="1" ht="36.75" customHeight="1" x14ac:dyDescent="0.25">
      <c r="A5" s="195" t="s">
        <v>174</v>
      </c>
      <c r="B5" s="195"/>
      <c r="C5" s="195"/>
      <c r="D5" s="195"/>
      <c r="E5" s="195"/>
      <c r="F5" s="195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1:19" s="68" customFormat="1" ht="27.75" customHeight="1" x14ac:dyDescent="0.25">
      <c r="A6" s="98" t="s">
        <v>175</v>
      </c>
      <c r="B6" s="98">
        <v>4</v>
      </c>
      <c r="C6" s="98" t="s">
        <v>176</v>
      </c>
      <c r="D6" s="126">
        <v>3626.9</v>
      </c>
      <c r="E6" s="98" t="s">
        <v>177</v>
      </c>
      <c r="F6" s="100">
        <v>1751</v>
      </c>
      <c r="G6" s="59"/>
      <c r="H6" s="61"/>
      <c r="I6" s="62"/>
      <c r="J6" s="63"/>
      <c r="K6" s="107"/>
      <c r="L6" s="65"/>
      <c r="M6" s="65"/>
      <c r="N6" s="65"/>
      <c r="O6" s="65"/>
      <c r="P6" s="66"/>
      <c r="Q6" s="196"/>
      <c r="R6" s="197"/>
      <c r="S6" s="67"/>
    </row>
    <row r="7" spans="1:19" s="70" customFormat="1" ht="32.25" customHeight="1" x14ac:dyDescent="0.25">
      <c r="A7" s="98" t="s">
        <v>178</v>
      </c>
      <c r="B7" s="98">
        <v>4</v>
      </c>
      <c r="C7" s="98" t="s">
        <v>179</v>
      </c>
      <c r="D7" s="126">
        <f>166.4+161.4</f>
        <v>327.8</v>
      </c>
      <c r="E7" s="98" t="s">
        <v>180</v>
      </c>
      <c r="F7" s="100">
        <v>1167.4000000000001</v>
      </c>
      <c r="G7" s="59"/>
      <c r="H7" s="61"/>
      <c r="I7" s="62"/>
      <c r="J7" s="63"/>
      <c r="K7" s="107"/>
      <c r="L7" s="65"/>
      <c r="M7" s="65"/>
      <c r="N7" s="65"/>
      <c r="O7" s="65"/>
      <c r="P7" s="66"/>
      <c r="Q7" s="196"/>
      <c r="R7" s="198"/>
      <c r="S7" s="69"/>
    </row>
    <row r="8" spans="1:19" s="70" customFormat="1" ht="48.75" customHeight="1" x14ac:dyDescent="0.25">
      <c r="A8" s="98" t="s">
        <v>181</v>
      </c>
      <c r="B8" s="98">
        <v>61</v>
      </c>
      <c r="C8" s="98" t="s">
        <v>182</v>
      </c>
      <c r="D8" s="100">
        <v>425.2</v>
      </c>
      <c r="E8" s="98" t="s">
        <v>183</v>
      </c>
      <c r="F8" s="100">
        <v>547.79999999999995</v>
      </c>
      <c r="G8" s="59"/>
      <c r="H8" s="61"/>
      <c r="I8" s="62"/>
      <c r="J8" s="63"/>
      <c r="K8" s="107"/>
      <c r="L8" s="65"/>
      <c r="M8" s="65"/>
      <c r="N8" s="65"/>
      <c r="O8" s="65"/>
      <c r="P8" s="66"/>
      <c r="Q8" s="196"/>
      <c r="R8" s="197"/>
      <c r="S8" s="69"/>
    </row>
    <row r="9" spans="1:19" s="70" customFormat="1" ht="33.75" customHeight="1" x14ac:dyDescent="0.25">
      <c r="A9" s="60"/>
      <c r="B9" s="63"/>
      <c r="C9" s="60"/>
      <c r="D9" s="71"/>
      <c r="E9" s="63"/>
      <c r="F9" s="72"/>
      <c r="G9" s="59"/>
      <c r="H9" s="61"/>
      <c r="I9" s="62"/>
      <c r="J9" s="63"/>
      <c r="K9" s="107"/>
      <c r="L9" s="65"/>
      <c r="M9" s="65"/>
      <c r="N9" s="65"/>
      <c r="O9" s="65"/>
      <c r="P9" s="59"/>
      <c r="Q9" s="107"/>
      <c r="R9" s="108"/>
      <c r="S9" s="59"/>
    </row>
    <row r="10" spans="1:19" s="76" customFormat="1" ht="15" customHeight="1" thickBot="1" x14ac:dyDescent="0.3">
      <c r="A10" s="74"/>
      <c r="B10" s="74"/>
      <c r="C10" s="74"/>
      <c r="D10" s="74"/>
      <c r="E10" s="74"/>
      <c r="F10" s="106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</row>
    <row r="11" spans="1:19" s="76" customFormat="1" ht="30" customHeight="1" x14ac:dyDescent="0.25">
      <c r="A11" s="191" t="s">
        <v>184</v>
      </c>
      <c r="B11" s="192"/>
      <c r="C11" s="192"/>
      <c r="D11" s="192"/>
      <c r="E11" s="193"/>
      <c r="F11" s="77" t="s">
        <v>185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19" s="103" customFormat="1" ht="30" customHeight="1" x14ac:dyDescent="0.25">
      <c r="A12" s="184" t="s">
        <v>186</v>
      </c>
      <c r="B12" s="185"/>
      <c r="C12" s="185"/>
      <c r="D12" s="185"/>
      <c r="E12" s="186"/>
      <c r="F12" s="101">
        <v>12383.882000000216</v>
      </c>
      <c r="G12" s="102"/>
    </row>
    <row r="13" spans="1:19" s="103" customFormat="1" ht="30" customHeight="1" x14ac:dyDescent="0.25">
      <c r="A13" s="184" t="s">
        <v>187</v>
      </c>
      <c r="B13" s="185"/>
      <c r="C13" s="185"/>
      <c r="D13" s="185"/>
      <c r="E13" s="186"/>
      <c r="F13" s="101">
        <v>282074.74</v>
      </c>
      <c r="G13" s="103" t="s">
        <v>318</v>
      </c>
    </row>
    <row r="14" spans="1:19" s="103" customFormat="1" ht="30" customHeight="1" x14ac:dyDescent="0.25">
      <c r="A14" s="184" t="s">
        <v>188</v>
      </c>
      <c r="B14" s="185"/>
      <c r="C14" s="185"/>
      <c r="D14" s="185"/>
      <c r="E14" s="186"/>
      <c r="F14" s="104">
        <f>SUM(F15:F17)</f>
        <v>663885.33000000007</v>
      </c>
    </row>
    <row r="15" spans="1:19" s="76" customFormat="1" ht="28.5" customHeight="1" x14ac:dyDescent="0.25">
      <c r="A15" s="188" t="s">
        <v>189</v>
      </c>
      <c r="B15" s="189"/>
      <c r="C15" s="189"/>
      <c r="D15" s="189"/>
      <c r="E15" s="190"/>
      <c r="F15" s="79">
        <f>6000+596090.3+3856.29</f>
        <v>605946.59000000008</v>
      </c>
    </row>
    <row r="16" spans="1:19" s="76" customFormat="1" ht="24.75" customHeight="1" x14ac:dyDescent="0.25">
      <c r="A16" s="188" t="s">
        <v>190</v>
      </c>
      <c r="B16" s="189"/>
      <c r="C16" s="189"/>
      <c r="D16" s="189"/>
      <c r="E16" s="190"/>
      <c r="F16" s="79">
        <v>55463.74</v>
      </c>
    </row>
    <row r="17" spans="1:19" s="76" customFormat="1" ht="30" customHeight="1" x14ac:dyDescent="0.25">
      <c r="A17" s="188" t="s">
        <v>191</v>
      </c>
      <c r="B17" s="189"/>
      <c r="C17" s="189"/>
      <c r="D17" s="189"/>
      <c r="E17" s="190"/>
      <c r="F17" s="79">
        <v>2475</v>
      </c>
    </row>
    <row r="18" spans="1:19" s="103" customFormat="1" ht="30" customHeight="1" x14ac:dyDescent="0.25">
      <c r="A18" s="184" t="s">
        <v>192</v>
      </c>
      <c r="B18" s="185"/>
      <c r="C18" s="185"/>
      <c r="D18" s="185"/>
      <c r="E18" s="186"/>
      <c r="F18" s="104">
        <f>SUM(F19:F21)</f>
        <v>655087.84000000008</v>
      </c>
    </row>
    <row r="19" spans="1:19" s="76" customFormat="1" ht="30" customHeight="1" x14ac:dyDescent="0.25">
      <c r="A19" s="188" t="s">
        <v>189</v>
      </c>
      <c r="B19" s="189"/>
      <c r="C19" s="189"/>
      <c r="D19" s="189"/>
      <c r="E19" s="190"/>
      <c r="F19" s="79">
        <f>6000+606917.91</f>
        <v>612917.91</v>
      </c>
    </row>
    <row r="20" spans="1:19" s="76" customFormat="1" ht="30" customHeight="1" x14ac:dyDescent="0.25">
      <c r="A20" s="188" t="s">
        <v>190</v>
      </c>
      <c r="B20" s="189"/>
      <c r="C20" s="189"/>
      <c r="D20" s="189"/>
      <c r="E20" s="190"/>
      <c r="F20" s="79">
        <v>39763.68</v>
      </c>
    </row>
    <row r="21" spans="1:19" s="80" customFormat="1" ht="30" customHeight="1" x14ac:dyDescent="0.2">
      <c r="A21" s="188" t="s">
        <v>191</v>
      </c>
      <c r="B21" s="189"/>
      <c r="C21" s="189"/>
      <c r="D21" s="189"/>
      <c r="E21" s="190"/>
      <c r="F21" s="79">
        <v>2406.25</v>
      </c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105" customFormat="1" ht="30" customHeight="1" x14ac:dyDescent="0.25">
      <c r="A22" s="184" t="s">
        <v>193</v>
      </c>
      <c r="B22" s="185"/>
      <c r="C22" s="185"/>
      <c r="D22" s="185"/>
      <c r="E22" s="186"/>
      <c r="F22" s="104">
        <f>F12+F18</f>
        <v>667471.7220000003</v>
      </c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</row>
    <row r="23" spans="1:19" s="105" customFormat="1" ht="30" customHeight="1" x14ac:dyDescent="0.25">
      <c r="A23" s="184" t="s">
        <v>194</v>
      </c>
      <c r="B23" s="185"/>
      <c r="C23" s="185"/>
      <c r="D23" s="185"/>
      <c r="E23" s="186"/>
      <c r="F23" s="104">
        <f>Лист3!E77</f>
        <v>489399.3940000002</v>
      </c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</row>
    <row r="24" spans="1:19" s="105" customFormat="1" ht="30" customHeight="1" x14ac:dyDescent="0.25">
      <c r="A24" s="184" t="s">
        <v>195</v>
      </c>
      <c r="B24" s="185"/>
      <c r="C24" s="185"/>
      <c r="D24" s="185"/>
      <c r="E24" s="186"/>
      <c r="F24" s="104">
        <f>F22-F23</f>
        <v>178072.3280000001</v>
      </c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</row>
    <row r="25" spans="1:19" s="105" customFormat="1" ht="30" customHeight="1" x14ac:dyDescent="0.25">
      <c r="A25" s="184" t="s">
        <v>196</v>
      </c>
      <c r="B25" s="185"/>
      <c r="C25" s="185"/>
      <c r="D25" s="185"/>
      <c r="E25" s="186"/>
      <c r="F25" s="101">
        <f>F13+F14-F18</f>
        <v>290872.23</v>
      </c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</row>
    <row r="26" spans="1:19" s="80" customFormat="1" ht="11.45" customHeight="1" x14ac:dyDescent="0.25">
      <c r="A26" s="81"/>
      <c r="B26" s="81"/>
      <c r="C26" s="81"/>
      <c r="D26" s="81"/>
      <c r="E26" s="81"/>
      <c r="F26" s="81"/>
    </row>
    <row r="27" spans="1:19" s="82" customFormat="1" ht="55.5" customHeight="1" x14ac:dyDescent="0.2">
      <c r="A27" s="183" t="s">
        <v>197</v>
      </c>
      <c r="B27" s="183"/>
      <c r="C27" s="183"/>
      <c r="D27" s="183"/>
    </row>
    <row r="28" spans="1:19" s="54" customFormat="1" ht="21.75" customHeight="1" x14ac:dyDescent="0.25">
      <c r="A28" s="187" t="s">
        <v>198</v>
      </c>
      <c r="B28" s="187"/>
      <c r="C28" s="187"/>
      <c r="D28" s="187"/>
    </row>
    <row r="29" spans="1:19" s="54" customFormat="1" ht="22.5" customHeight="1" x14ac:dyDescent="0.25">
      <c r="A29" s="183" t="s">
        <v>46</v>
      </c>
      <c r="B29" s="183"/>
      <c r="C29" s="183"/>
      <c r="D29" s="183"/>
    </row>
    <row r="30" spans="1:19" s="54" customFormat="1" ht="22.5" customHeight="1" x14ac:dyDescent="0.25">
      <c r="A30" s="183" t="s">
        <v>47</v>
      </c>
      <c r="B30" s="183"/>
      <c r="C30" s="183"/>
      <c r="D30" s="55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2"/>
  <sheetViews>
    <sheetView view="pageBreakPreview" topLeftCell="A49" zoomScale="60" workbookViewId="0">
      <selection activeCell="A75" sqref="A75:XFD76"/>
    </sheetView>
  </sheetViews>
  <sheetFormatPr defaultRowHeight="15" x14ac:dyDescent="0.25"/>
  <cols>
    <col min="1" max="1" width="51.140625" style="85" customWidth="1"/>
    <col min="2" max="2" width="13.85546875" style="120" customWidth="1"/>
    <col min="3" max="3" width="14.7109375" style="121" customWidth="1"/>
    <col min="4" max="4" width="17.5703125" style="120" customWidth="1"/>
    <col min="5" max="5" width="14.7109375" style="120" customWidth="1"/>
    <col min="6" max="255" width="9.140625" style="85"/>
    <col min="256" max="256" width="8.7109375" style="85" customWidth="1"/>
    <col min="257" max="257" width="31.5703125" style="85" customWidth="1"/>
    <col min="258" max="258" width="13.85546875" style="85" customWidth="1"/>
    <col min="259" max="259" width="19.140625" style="85" customWidth="1"/>
    <col min="260" max="260" width="17.5703125" style="85" customWidth="1"/>
    <col min="261" max="261" width="14.7109375" style="85" customWidth="1"/>
    <col min="262" max="511" width="9.140625" style="85"/>
    <col min="512" max="512" width="8.7109375" style="85" customWidth="1"/>
    <col min="513" max="513" width="31.5703125" style="85" customWidth="1"/>
    <col min="514" max="514" width="13.85546875" style="85" customWidth="1"/>
    <col min="515" max="515" width="19.140625" style="85" customWidth="1"/>
    <col min="516" max="516" width="17.5703125" style="85" customWidth="1"/>
    <col min="517" max="517" width="14.7109375" style="85" customWidth="1"/>
    <col min="518" max="767" width="9.140625" style="85"/>
    <col min="768" max="768" width="8.7109375" style="85" customWidth="1"/>
    <col min="769" max="769" width="31.5703125" style="85" customWidth="1"/>
    <col min="770" max="770" width="13.85546875" style="85" customWidth="1"/>
    <col min="771" max="771" width="19.140625" style="85" customWidth="1"/>
    <col min="772" max="772" width="17.5703125" style="85" customWidth="1"/>
    <col min="773" max="773" width="14.7109375" style="85" customWidth="1"/>
    <col min="774" max="1023" width="9.140625" style="85"/>
    <col min="1024" max="1024" width="8.7109375" style="85" customWidth="1"/>
    <col min="1025" max="1025" width="31.5703125" style="85" customWidth="1"/>
    <col min="1026" max="1026" width="13.85546875" style="85" customWidth="1"/>
    <col min="1027" max="1027" width="19.140625" style="85" customWidth="1"/>
    <col min="1028" max="1028" width="17.5703125" style="85" customWidth="1"/>
    <col min="1029" max="1029" width="14.7109375" style="85" customWidth="1"/>
    <col min="1030" max="1279" width="9.140625" style="85"/>
    <col min="1280" max="1280" width="8.7109375" style="85" customWidth="1"/>
    <col min="1281" max="1281" width="31.5703125" style="85" customWidth="1"/>
    <col min="1282" max="1282" width="13.85546875" style="85" customWidth="1"/>
    <col min="1283" max="1283" width="19.140625" style="85" customWidth="1"/>
    <col min="1284" max="1284" width="17.5703125" style="85" customWidth="1"/>
    <col min="1285" max="1285" width="14.7109375" style="85" customWidth="1"/>
    <col min="1286" max="1535" width="9.140625" style="85"/>
    <col min="1536" max="1536" width="8.7109375" style="85" customWidth="1"/>
    <col min="1537" max="1537" width="31.5703125" style="85" customWidth="1"/>
    <col min="1538" max="1538" width="13.85546875" style="85" customWidth="1"/>
    <col min="1539" max="1539" width="19.140625" style="85" customWidth="1"/>
    <col min="1540" max="1540" width="17.5703125" style="85" customWidth="1"/>
    <col min="1541" max="1541" width="14.7109375" style="85" customWidth="1"/>
    <col min="1542" max="1791" width="9.140625" style="85"/>
    <col min="1792" max="1792" width="8.7109375" style="85" customWidth="1"/>
    <col min="1793" max="1793" width="31.5703125" style="85" customWidth="1"/>
    <col min="1794" max="1794" width="13.85546875" style="85" customWidth="1"/>
    <col min="1795" max="1795" width="19.140625" style="85" customWidth="1"/>
    <col min="1796" max="1796" width="17.5703125" style="85" customWidth="1"/>
    <col min="1797" max="1797" width="14.7109375" style="85" customWidth="1"/>
    <col min="1798" max="2047" width="9.140625" style="85"/>
    <col min="2048" max="2048" width="8.7109375" style="85" customWidth="1"/>
    <col min="2049" max="2049" width="31.5703125" style="85" customWidth="1"/>
    <col min="2050" max="2050" width="13.85546875" style="85" customWidth="1"/>
    <col min="2051" max="2051" width="19.140625" style="85" customWidth="1"/>
    <col min="2052" max="2052" width="17.5703125" style="85" customWidth="1"/>
    <col min="2053" max="2053" width="14.7109375" style="85" customWidth="1"/>
    <col min="2054" max="2303" width="9.140625" style="85"/>
    <col min="2304" max="2304" width="8.7109375" style="85" customWidth="1"/>
    <col min="2305" max="2305" width="31.5703125" style="85" customWidth="1"/>
    <col min="2306" max="2306" width="13.85546875" style="85" customWidth="1"/>
    <col min="2307" max="2307" width="19.140625" style="85" customWidth="1"/>
    <col min="2308" max="2308" width="17.5703125" style="85" customWidth="1"/>
    <col min="2309" max="2309" width="14.7109375" style="85" customWidth="1"/>
    <col min="2310" max="2559" width="9.140625" style="85"/>
    <col min="2560" max="2560" width="8.7109375" style="85" customWidth="1"/>
    <col min="2561" max="2561" width="31.5703125" style="85" customWidth="1"/>
    <col min="2562" max="2562" width="13.85546875" style="85" customWidth="1"/>
    <col min="2563" max="2563" width="19.140625" style="85" customWidth="1"/>
    <col min="2564" max="2564" width="17.5703125" style="85" customWidth="1"/>
    <col min="2565" max="2565" width="14.7109375" style="85" customWidth="1"/>
    <col min="2566" max="2815" width="9.140625" style="85"/>
    <col min="2816" max="2816" width="8.7109375" style="85" customWidth="1"/>
    <col min="2817" max="2817" width="31.5703125" style="85" customWidth="1"/>
    <col min="2818" max="2818" width="13.85546875" style="85" customWidth="1"/>
    <col min="2819" max="2819" width="19.140625" style="85" customWidth="1"/>
    <col min="2820" max="2820" width="17.5703125" style="85" customWidth="1"/>
    <col min="2821" max="2821" width="14.7109375" style="85" customWidth="1"/>
    <col min="2822" max="3071" width="9.140625" style="85"/>
    <col min="3072" max="3072" width="8.7109375" style="85" customWidth="1"/>
    <col min="3073" max="3073" width="31.5703125" style="85" customWidth="1"/>
    <col min="3074" max="3074" width="13.85546875" style="85" customWidth="1"/>
    <col min="3075" max="3075" width="19.140625" style="85" customWidth="1"/>
    <col min="3076" max="3076" width="17.5703125" style="85" customWidth="1"/>
    <col min="3077" max="3077" width="14.7109375" style="85" customWidth="1"/>
    <col min="3078" max="3327" width="9.140625" style="85"/>
    <col min="3328" max="3328" width="8.7109375" style="85" customWidth="1"/>
    <col min="3329" max="3329" width="31.5703125" style="85" customWidth="1"/>
    <col min="3330" max="3330" width="13.85546875" style="85" customWidth="1"/>
    <col min="3331" max="3331" width="19.140625" style="85" customWidth="1"/>
    <col min="3332" max="3332" width="17.5703125" style="85" customWidth="1"/>
    <col min="3333" max="3333" width="14.7109375" style="85" customWidth="1"/>
    <col min="3334" max="3583" width="9.140625" style="85"/>
    <col min="3584" max="3584" width="8.7109375" style="85" customWidth="1"/>
    <col min="3585" max="3585" width="31.5703125" style="85" customWidth="1"/>
    <col min="3586" max="3586" width="13.85546875" style="85" customWidth="1"/>
    <col min="3587" max="3587" width="19.140625" style="85" customWidth="1"/>
    <col min="3588" max="3588" width="17.5703125" style="85" customWidth="1"/>
    <col min="3589" max="3589" width="14.7109375" style="85" customWidth="1"/>
    <col min="3590" max="3839" width="9.140625" style="85"/>
    <col min="3840" max="3840" width="8.7109375" style="85" customWidth="1"/>
    <col min="3841" max="3841" width="31.5703125" style="85" customWidth="1"/>
    <col min="3842" max="3842" width="13.85546875" style="85" customWidth="1"/>
    <col min="3843" max="3843" width="19.140625" style="85" customWidth="1"/>
    <col min="3844" max="3844" width="17.5703125" style="85" customWidth="1"/>
    <col min="3845" max="3845" width="14.7109375" style="85" customWidth="1"/>
    <col min="3846" max="4095" width="9.140625" style="85"/>
    <col min="4096" max="4096" width="8.7109375" style="85" customWidth="1"/>
    <col min="4097" max="4097" width="31.5703125" style="85" customWidth="1"/>
    <col min="4098" max="4098" width="13.85546875" style="85" customWidth="1"/>
    <col min="4099" max="4099" width="19.140625" style="85" customWidth="1"/>
    <col min="4100" max="4100" width="17.5703125" style="85" customWidth="1"/>
    <col min="4101" max="4101" width="14.7109375" style="85" customWidth="1"/>
    <col min="4102" max="4351" width="9.140625" style="85"/>
    <col min="4352" max="4352" width="8.7109375" style="85" customWidth="1"/>
    <col min="4353" max="4353" width="31.5703125" style="85" customWidth="1"/>
    <col min="4354" max="4354" width="13.85546875" style="85" customWidth="1"/>
    <col min="4355" max="4355" width="19.140625" style="85" customWidth="1"/>
    <col min="4356" max="4356" width="17.5703125" style="85" customWidth="1"/>
    <col min="4357" max="4357" width="14.7109375" style="85" customWidth="1"/>
    <col min="4358" max="4607" width="9.140625" style="85"/>
    <col min="4608" max="4608" width="8.7109375" style="85" customWidth="1"/>
    <col min="4609" max="4609" width="31.5703125" style="85" customWidth="1"/>
    <col min="4610" max="4610" width="13.85546875" style="85" customWidth="1"/>
    <col min="4611" max="4611" width="19.140625" style="85" customWidth="1"/>
    <col min="4612" max="4612" width="17.5703125" style="85" customWidth="1"/>
    <col min="4613" max="4613" width="14.7109375" style="85" customWidth="1"/>
    <col min="4614" max="4863" width="9.140625" style="85"/>
    <col min="4864" max="4864" width="8.7109375" style="85" customWidth="1"/>
    <col min="4865" max="4865" width="31.5703125" style="85" customWidth="1"/>
    <col min="4866" max="4866" width="13.85546875" style="85" customWidth="1"/>
    <col min="4867" max="4867" width="19.140625" style="85" customWidth="1"/>
    <col min="4868" max="4868" width="17.5703125" style="85" customWidth="1"/>
    <col min="4869" max="4869" width="14.7109375" style="85" customWidth="1"/>
    <col min="4870" max="5119" width="9.140625" style="85"/>
    <col min="5120" max="5120" width="8.7109375" style="85" customWidth="1"/>
    <col min="5121" max="5121" width="31.5703125" style="85" customWidth="1"/>
    <col min="5122" max="5122" width="13.85546875" style="85" customWidth="1"/>
    <col min="5123" max="5123" width="19.140625" style="85" customWidth="1"/>
    <col min="5124" max="5124" width="17.5703125" style="85" customWidth="1"/>
    <col min="5125" max="5125" width="14.7109375" style="85" customWidth="1"/>
    <col min="5126" max="5375" width="9.140625" style="85"/>
    <col min="5376" max="5376" width="8.7109375" style="85" customWidth="1"/>
    <col min="5377" max="5377" width="31.5703125" style="85" customWidth="1"/>
    <col min="5378" max="5378" width="13.85546875" style="85" customWidth="1"/>
    <col min="5379" max="5379" width="19.140625" style="85" customWidth="1"/>
    <col min="5380" max="5380" width="17.5703125" style="85" customWidth="1"/>
    <col min="5381" max="5381" width="14.7109375" style="85" customWidth="1"/>
    <col min="5382" max="5631" width="9.140625" style="85"/>
    <col min="5632" max="5632" width="8.7109375" style="85" customWidth="1"/>
    <col min="5633" max="5633" width="31.5703125" style="85" customWidth="1"/>
    <col min="5634" max="5634" width="13.85546875" style="85" customWidth="1"/>
    <col min="5635" max="5635" width="19.140625" style="85" customWidth="1"/>
    <col min="5636" max="5636" width="17.5703125" style="85" customWidth="1"/>
    <col min="5637" max="5637" width="14.7109375" style="85" customWidth="1"/>
    <col min="5638" max="5887" width="9.140625" style="85"/>
    <col min="5888" max="5888" width="8.7109375" style="85" customWidth="1"/>
    <col min="5889" max="5889" width="31.5703125" style="85" customWidth="1"/>
    <col min="5890" max="5890" width="13.85546875" style="85" customWidth="1"/>
    <col min="5891" max="5891" width="19.140625" style="85" customWidth="1"/>
    <col min="5892" max="5892" width="17.5703125" style="85" customWidth="1"/>
    <col min="5893" max="5893" width="14.7109375" style="85" customWidth="1"/>
    <col min="5894" max="6143" width="9.140625" style="85"/>
    <col min="6144" max="6144" width="8.7109375" style="85" customWidth="1"/>
    <col min="6145" max="6145" width="31.5703125" style="85" customWidth="1"/>
    <col min="6146" max="6146" width="13.85546875" style="85" customWidth="1"/>
    <col min="6147" max="6147" width="19.140625" style="85" customWidth="1"/>
    <col min="6148" max="6148" width="17.5703125" style="85" customWidth="1"/>
    <col min="6149" max="6149" width="14.7109375" style="85" customWidth="1"/>
    <col min="6150" max="6399" width="9.140625" style="85"/>
    <col min="6400" max="6400" width="8.7109375" style="85" customWidth="1"/>
    <col min="6401" max="6401" width="31.5703125" style="85" customWidth="1"/>
    <col min="6402" max="6402" width="13.85546875" style="85" customWidth="1"/>
    <col min="6403" max="6403" width="19.140625" style="85" customWidth="1"/>
    <col min="6404" max="6404" width="17.5703125" style="85" customWidth="1"/>
    <col min="6405" max="6405" width="14.7109375" style="85" customWidth="1"/>
    <col min="6406" max="6655" width="9.140625" style="85"/>
    <col min="6656" max="6656" width="8.7109375" style="85" customWidth="1"/>
    <col min="6657" max="6657" width="31.5703125" style="85" customWidth="1"/>
    <col min="6658" max="6658" width="13.85546875" style="85" customWidth="1"/>
    <col min="6659" max="6659" width="19.140625" style="85" customWidth="1"/>
    <col min="6660" max="6660" width="17.5703125" style="85" customWidth="1"/>
    <col min="6661" max="6661" width="14.7109375" style="85" customWidth="1"/>
    <col min="6662" max="6911" width="9.140625" style="85"/>
    <col min="6912" max="6912" width="8.7109375" style="85" customWidth="1"/>
    <col min="6913" max="6913" width="31.5703125" style="85" customWidth="1"/>
    <col min="6914" max="6914" width="13.85546875" style="85" customWidth="1"/>
    <col min="6915" max="6915" width="19.140625" style="85" customWidth="1"/>
    <col min="6916" max="6916" width="17.5703125" style="85" customWidth="1"/>
    <col min="6917" max="6917" width="14.7109375" style="85" customWidth="1"/>
    <col min="6918" max="7167" width="9.140625" style="85"/>
    <col min="7168" max="7168" width="8.7109375" style="85" customWidth="1"/>
    <col min="7169" max="7169" width="31.5703125" style="85" customWidth="1"/>
    <col min="7170" max="7170" width="13.85546875" style="85" customWidth="1"/>
    <col min="7171" max="7171" width="19.140625" style="85" customWidth="1"/>
    <col min="7172" max="7172" width="17.5703125" style="85" customWidth="1"/>
    <col min="7173" max="7173" width="14.7109375" style="85" customWidth="1"/>
    <col min="7174" max="7423" width="9.140625" style="85"/>
    <col min="7424" max="7424" width="8.7109375" style="85" customWidth="1"/>
    <col min="7425" max="7425" width="31.5703125" style="85" customWidth="1"/>
    <col min="7426" max="7426" width="13.85546875" style="85" customWidth="1"/>
    <col min="7427" max="7427" width="19.140625" style="85" customWidth="1"/>
    <col min="7428" max="7428" width="17.5703125" style="85" customWidth="1"/>
    <col min="7429" max="7429" width="14.7109375" style="85" customWidth="1"/>
    <col min="7430" max="7679" width="9.140625" style="85"/>
    <col min="7680" max="7680" width="8.7109375" style="85" customWidth="1"/>
    <col min="7681" max="7681" width="31.5703125" style="85" customWidth="1"/>
    <col min="7682" max="7682" width="13.85546875" style="85" customWidth="1"/>
    <col min="7683" max="7683" width="19.140625" style="85" customWidth="1"/>
    <col min="7684" max="7684" width="17.5703125" style="85" customWidth="1"/>
    <col min="7685" max="7685" width="14.7109375" style="85" customWidth="1"/>
    <col min="7686" max="7935" width="9.140625" style="85"/>
    <col min="7936" max="7936" width="8.7109375" style="85" customWidth="1"/>
    <col min="7937" max="7937" width="31.5703125" style="85" customWidth="1"/>
    <col min="7938" max="7938" width="13.85546875" style="85" customWidth="1"/>
    <col min="7939" max="7939" width="19.140625" style="85" customWidth="1"/>
    <col min="7940" max="7940" width="17.5703125" style="85" customWidth="1"/>
    <col min="7941" max="7941" width="14.7109375" style="85" customWidth="1"/>
    <col min="7942" max="8191" width="9.140625" style="85"/>
    <col min="8192" max="8192" width="8.7109375" style="85" customWidth="1"/>
    <col min="8193" max="8193" width="31.5703125" style="85" customWidth="1"/>
    <col min="8194" max="8194" width="13.85546875" style="85" customWidth="1"/>
    <col min="8195" max="8195" width="19.140625" style="85" customWidth="1"/>
    <col min="8196" max="8196" width="17.5703125" style="85" customWidth="1"/>
    <col min="8197" max="8197" width="14.7109375" style="85" customWidth="1"/>
    <col min="8198" max="8447" width="9.140625" style="85"/>
    <col min="8448" max="8448" width="8.7109375" style="85" customWidth="1"/>
    <col min="8449" max="8449" width="31.5703125" style="85" customWidth="1"/>
    <col min="8450" max="8450" width="13.85546875" style="85" customWidth="1"/>
    <col min="8451" max="8451" width="19.140625" style="85" customWidth="1"/>
    <col min="8452" max="8452" width="17.5703125" style="85" customWidth="1"/>
    <col min="8453" max="8453" width="14.7109375" style="85" customWidth="1"/>
    <col min="8454" max="8703" width="9.140625" style="85"/>
    <col min="8704" max="8704" width="8.7109375" style="85" customWidth="1"/>
    <col min="8705" max="8705" width="31.5703125" style="85" customWidth="1"/>
    <col min="8706" max="8706" width="13.85546875" style="85" customWidth="1"/>
    <col min="8707" max="8707" width="19.140625" style="85" customWidth="1"/>
    <col min="8708" max="8708" width="17.5703125" style="85" customWidth="1"/>
    <col min="8709" max="8709" width="14.7109375" style="85" customWidth="1"/>
    <col min="8710" max="8959" width="9.140625" style="85"/>
    <col min="8960" max="8960" width="8.7109375" style="85" customWidth="1"/>
    <col min="8961" max="8961" width="31.5703125" style="85" customWidth="1"/>
    <col min="8962" max="8962" width="13.85546875" style="85" customWidth="1"/>
    <col min="8963" max="8963" width="19.140625" style="85" customWidth="1"/>
    <col min="8964" max="8964" width="17.5703125" style="85" customWidth="1"/>
    <col min="8965" max="8965" width="14.7109375" style="85" customWidth="1"/>
    <col min="8966" max="9215" width="9.140625" style="85"/>
    <col min="9216" max="9216" width="8.7109375" style="85" customWidth="1"/>
    <col min="9217" max="9217" width="31.5703125" style="85" customWidth="1"/>
    <col min="9218" max="9218" width="13.85546875" style="85" customWidth="1"/>
    <col min="9219" max="9219" width="19.140625" style="85" customWidth="1"/>
    <col min="9220" max="9220" width="17.5703125" style="85" customWidth="1"/>
    <col min="9221" max="9221" width="14.7109375" style="85" customWidth="1"/>
    <col min="9222" max="9471" width="9.140625" style="85"/>
    <col min="9472" max="9472" width="8.7109375" style="85" customWidth="1"/>
    <col min="9473" max="9473" width="31.5703125" style="85" customWidth="1"/>
    <col min="9474" max="9474" width="13.85546875" style="85" customWidth="1"/>
    <col min="9475" max="9475" width="19.140625" style="85" customWidth="1"/>
    <col min="9476" max="9476" width="17.5703125" style="85" customWidth="1"/>
    <col min="9477" max="9477" width="14.7109375" style="85" customWidth="1"/>
    <col min="9478" max="9727" width="9.140625" style="85"/>
    <col min="9728" max="9728" width="8.7109375" style="85" customWidth="1"/>
    <col min="9729" max="9729" width="31.5703125" style="85" customWidth="1"/>
    <col min="9730" max="9730" width="13.85546875" style="85" customWidth="1"/>
    <col min="9731" max="9731" width="19.140625" style="85" customWidth="1"/>
    <col min="9732" max="9732" width="17.5703125" style="85" customWidth="1"/>
    <col min="9733" max="9733" width="14.7109375" style="85" customWidth="1"/>
    <col min="9734" max="9983" width="9.140625" style="85"/>
    <col min="9984" max="9984" width="8.7109375" style="85" customWidth="1"/>
    <col min="9985" max="9985" width="31.5703125" style="85" customWidth="1"/>
    <col min="9986" max="9986" width="13.85546875" style="85" customWidth="1"/>
    <col min="9987" max="9987" width="19.140625" style="85" customWidth="1"/>
    <col min="9988" max="9988" width="17.5703125" style="85" customWidth="1"/>
    <col min="9989" max="9989" width="14.7109375" style="85" customWidth="1"/>
    <col min="9990" max="10239" width="9.140625" style="85"/>
    <col min="10240" max="10240" width="8.7109375" style="85" customWidth="1"/>
    <col min="10241" max="10241" width="31.5703125" style="85" customWidth="1"/>
    <col min="10242" max="10242" width="13.85546875" style="85" customWidth="1"/>
    <col min="10243" max="10243" width="19.140625" style="85" customWidth="1"/>
    <col min="10244" max="10244" width="17.5703125" style="85" customWidth="1"/>
    <col min="10245" max="10245" width="14.7109375" style="85" customWidth="1"/>
    <col min="10246" max="10495" width="9.140625" style="85"/>
    <col min="10496" max="10496" width="8.7109375" style="85" customWidth="1"/>
    <col min="10497" max="10497" width="31.5703125" style="85" customWidth="1"/>
    <col min="10498" max="10498" width="13.85546875" style="85" customWidth="1"/>
    <col min="10499" max="10499" width="19.140625" style="85" customWidth="1"/>
    <col min="10500" max="10500" width="17.5703125" style="85" customWidth="1"/>
    <col min="10501" max="10501" width="14.7109375" style="85" customWidth="1"/>
    <col min="10502" max="10751" width="9.140625" style="85"/>
    <col min="10752" max="10752" width="8.7109375" style="85" customWidth="1"/>
    <col min="10753" max="10753" width="31.5703125" style="85" customWidth="1"/>
    <col min="10754" max="10754" width="13.85546875" style="85" customWidth="1"/>
    <col min="10755" max="10755" width="19.140625" style="85" customWidth="1"/>
    <col min="10756" max="10756" width="17.5703125" style="85" customWidth="1"/>
    <col min="10757" max="10757" width="14.7109375" style="85" customWidth="1"/>
    <col min="10758" max="11007" width="9.140625" style="85"/>
    <col min="11008" max="11008" width="8.7109375" style="85" customWidth="1"/>
    <col min="11009" max="11009" width="31.5703125" style="85" customWidth="1"/>
    <col min="11010" max="11010" width="13.85546875" style="85" customWidth="1"/>
    <col min="11011" max="11011" width="19.140625" style="85" customWidth="1"/>
    <col min="11012" max="11012" width="17.5703125" style="85" customWidth="1"/>
    <col min="11013" max="11013" width="14.7109375" style="85" customWidth="1"/>
    <col min="11014" max="11263" width="9.140625" style="85"/>
    <col min="11264" max="11264" width="8.7109375" style="85" customWidth="1"/>
    <col min="11265" max="11265" width="31.5703125" style="85" customWidth="1"/>
    <col min="11266" max="11266" width="13.85546875" style="85" customWidth="1"/>
    <col min="11267" max="11267" width="19.140625" style="85" customWidth="1"/>
    <col min="11268" max="11268" width="17.5703125" style="85" customWidth="1"/>
    <col min="11269" max="11269" width="14.7109375" style="85" customWidth="1"/>
    <col min="11270" max="11519" width="9.140625" style="85"/>
    <col min="11520" max="11520" width="8.7109375" style="85" customWidth="1"/>
    <col min="11521" max="11521" width="31.5703125" style="85" customWidth="1"/>
    <col min="11522" max="11522" width="13.85546875" style="85" customWidth="1"/>
    <col min="11523" max="11523" width="19.140625" style="85" customWidth="1"/>
    <col min="11524" max="11524" width="17.5703125" style="85" customWidth="1"/>
    <col min="11525" max="11525" width="14.7109375" style="85" customWidth="1"/>
    <col min="11526" max="11775" width="9.140625" style="85"/>
    <col min="11776" max="11776" width="8.7109375" style="85" customWidth="1"/>
    <col min="11777" max="11777" width="31.5703125" style="85" customWidth="1"/>
    <col min="11778" max="11778" width="13.85546875" style="85" customWidth="1"/>
    <col min="11779" max="11779" width="19.140625" style="85" customWidth="1"/>
    <col min="11780" max="11780" width="17.5703125" style="85" customWidth="1"/>
    <col min="11781" max="11781" width="14.7109375" style="85" customWidth="1"/>
    <col min="11782" max="12031" width="9.140625" style="85"/>
    <col min="12032" max="12032" width="8.7109375" style="85" customWidth="1"/>
    <col min="12033" max="12033" width="31.5703125" style="85" customWidth="1"/>
    <col min="12034" max="12034" width="13.85546875" style="85" customWidth="1"/>
    <col min="12035" max="12035" width="19.140625" style="85" customWidth="1"/>
    <col min="12036" max="12036" width="17.5703125" style="85" customWidth="1"/>
    <col min="12037" max="12037" width="14.7109375" style="85" customWidth="1"/>
    <col min="12038" max="12287" width="9.140625" style="85"/>
    <col min="12288" max="12288" width="8.7109375" style="85" customWidth="1"/>
    <col min="12289" max="12289" width="31.5703125" style="85" customWidth="1"/>
    <col min="12290" max="12290" width="13.85546875" style="85" customWidth="1"/>
    <col min="12291" max="12291" width="19.140625" style="85" customWidth="1"/>
    <col min="12292" max="12292" width="17.5703125" style="85" customWidth="1"/>
    <col min="12293" max="12293" width="14.7109375" style="85" customWidth="1"/>
    <col min="12294" max="12543" width="9.140625" style="85"/>
    <col min="12544" max="12544" width="8.7109375" style="85" customWidth="1"/>
    <col min="12545" max="12545" width="31.5703125" style="85" customWidth="1"/>
    <col min="12546" max="12546" width="13.85546875" style="85" customWidth="1"/>
    <col min="12547" max="12547" width="19.140625" style="85" customWidth="1"/>
    <col min="12548" max="12548" width="17.5703125" style="85" customWidth="1"/>
    <col min="12549" max="12549" width="14.7109375" style="85" customWidth="1"/>
    <col min="12550" max="12799" width="9.140625" style="85"/>
    <col min="12800" max="12800" width="8.7109375" style="85" customWidth="1"/>
    <col min="12801" max="12801" width="31.5703125" style="85" customWidth="1"/>
    <col min="12802" max="12802" width="13.85546875" style="85" customWidth="1"/>
    <col min="12803" max="12803" width="19.140625" style="85" customWidth="1"/>
    <col min="12804" max="12804" width="17.5703125" style="85" customWidth="1"/>
    <col min="12805" max="12805" width="14.7109375" style="85" customWidth="1"/>
    <col min="12806" max="13055" width="9.140625" style="85"/>
    <col min="13056" max="13056" width="8.7109375" style="85" customWidth="1"/>
    <col min="13057" max="13057" width="31.5703125" style="85" customWidth="1"/>
    <col min="13058" max="13058" width="13.85546875" style="85" customWidth="1"/>
    <col min="13059" max="13059" width="19.140625" style="85" customWidth="1"/>
    <col min="13060" max="13060" width="17.5703125" style="85" customWidth="1"/>
    <col min="13061" max="13061" width="14.7109375" style="85" customWidth="1"/>
    <col min="13062" max="13311" width="9.140625" style="85"/>
    <col min="13312" max="13312" width="8.7109375" style="85" customWidth="1"/>
    <col min="13313" max="13313" width="31.5703125" style="85" customWidth="1"/>
    <col min="13314" max="13314" width="13.85546875" style="85" customWidth="1"/>
    <col min="13315" max="13315" width="19.140625" style="85" customWidth="1"/>
    <col min="13316" max="13316" width="17.5703125" style="85" customWidth="1"/>
    <col min="13317" max="13317" width="14.7109375" style="85" customWidth="1"/>
    <col min="13318" max="13567" width="9.140625" style="85"/>
    <col min="13568" max="13568" width="8.7109375" style="85" customWidth="1"/>
    <col min="13569" max="13569" width="31.5703125" style="85" customWidth="1"/>
    <col min="13570" max="13570" width="13.85546875" style="85" customWidth="1"/>
    <col min="13571" max="13571" width="19.140625" style="85" customWidth="1"/>
    <col min="13572" max="13572" width="17.5703125" style="85" customWidth="1"/>
    <col min="13573" max="13573" width="14.7109375" style="85" customWidth="1"/>
    <col min="13574" max="13823" width="9.140625" style="85"/>
    <col min="13824" max="13824" width="8.7109375" style="85" customWidth="1"/>
    <col min="13825" max="13825" width="31.5703125" style="85" customWidth="1"/>
    <col min="13826" max="13826" width="13.85546875" style="85" customWidth="1"/>
    <col min="13827" max="13827" width="19.140625" style="85" customWidth="1"/>
    <col min="13828" max="13828" width="17.5703125" style="85" customWidth="1"/>
    <col min="13829" max="13829" width="14.7109375" style="85" customWidth="1"/>
    <col min="13830" max="14079" width="9.140625" style="85"/>
    <col min="14080" max="14080" width="8.7109375" style="85" customWidth="1"/>
    <col min="14081" max="14081" width="31.5703125" style="85" customWidth="1"/>
    <col min="14082" max="14082" width="13.85546875" style="85" customWidth="1"/>
    <col min="14083" max="14083" width="19.140625" style="85" customWidth="1"/>
    <col min="14084" max="14084" width="17.5703125" style="85" customWidth="1"/>
    <col min="14085" max="14085" width="14.7109375" style="85" customWidth="1"/>
    <col min="14086" max="14335" width="9.140625" style="85"/>
    <col min="14336" max="14336" width="8.7109375" style="85" customWidth="1"/>
    <col min="14337" max="14337" width="31.5703125" style="85" customWidth="1"/>
    <col min="14338" max="14338" width="13.85546875" style="85" customWidth="1"/>
    <col min="14339" max="14339" width="19.140625" style="85" customWidth="1"/>
    <col min="14340" max="14340" width="17.5703125" style="85" customWidth="1"/>
    <col min="14341" max="14341" width="14.7109375" style="85" customWidth="1"/>
    <col min="14342" max="14591" width="9.140625" style="85"/>
    <col min="14592" max="14592" width="8.7109375" style="85" customWidth="1"/>
    <col min="14593" max="14593" width="31.5703125" style="85" customWidth="1"/>
    <col min="14594" max="14594" width="13.85546875" style="85" customWidth="1"/>
    <col min="14595" max="14595" width="19.140625" style="85" customWidth="1"/>
    <col min="14596" max="14596" width="17.5703125" style="85" customWidth="1"/>
    <col min="14597" max="14597" width="14.7109375" style="85" customWidth="1"/>
    <col min="14598" max="14847" width="9.140625" style="85"/>
    <col min="14848" max="14848" width="8.7109375" style="85" customWidth="1"/>
    <col min="14849" max="14849" width="31.5703125" style="85" customWidth="1"/>
    <col min="14850" max="14850" width="13.85546875" style="85" customWidth="1"/>
    <col min="14851" max="14851" width="19.140625" style="85" customWidth="1"/>
    <col min="14852" max="14852" width="17.5703125" style="85" customWidth="1"/>
    <col min="14853" max="14853" width="14.7109375" style="85" customWidth="1"/>
    <col min="14854" max="15103" width="9.140625" style="85"/>
    <col min="15104" max="15104" width="8.7109375" style="85" customWidth="1"/>
    <col min="15105" max="15105" width="31.5703125" style="85" customWidth="1"/>
    <col min="15106" max="15106" width="13.85546875" style="85" customWidth="1"/>
    <col min="15107" max="15107" width="19.140625" style="85" customWidth="1"/>
    <col min="15108" max="15108" width="17.5703125" style="85" customWidth="1"/>
    <col min="15109" max="15109" width="14.7109375" style="85" customWidth="1"/>
    <col min="15110" max="15359" width="9.140625" style="85"/>
    <col min="15360" max="15360" width="8.7109375" style="85" customWidth="1"/>
    <col min="15361" max="15361" width="31.5703125" style="85" customWidth="1"/>
    <col min="15362" max="15362" width="13.85546875" style="85" customWidth="1"/>
    <col min="15363" max="15363" width="19.140625" style="85" customWidth="1"/>
    <col min="15364" max="15364" width="17.5703125" style="85" customWidth="1"/>
    <col min="15365" max="15365" width="14.7109375" style="85" customWidth="1"/>
    <col min="15366" max="15615" width="9.140625" style="85"/>
    <col min="15616" max="15616" width="8.7109375" style="85" customWidth="1"/>
    <col min="15617" max="15617" width="31.5703125" style="85" customWidth="1"/>
    <col min="15618" max="15618" width="13.85546875" style="85" customWidth="1"/>
    <col min="15619" max="15619" width="19.140625" style="85" customWidth="1"/>
    <col min="15620" max="15620" width="17.5703125" style="85" customWidth="1"/>
    <col min="15621" max="15621" width="14.7109375" style="85" customWidth="1"/>
    <col min="15622" max="15871" width="9.140625" style="85"/>
    <col min="15872" max="15872" width="8.7109375" style="85" customWidth="1"/>
    <col min="15873" max="15873" width="31.5703125" style="85" customWidth="1"/>
    <col min="15874" max="15874" width="13.85546875" style="85" customWidth="1"/>
    <col min="15875" max="15875" width="19.140625" style="85" customWidth="1"/>
    <col min="15876" max="15876" width="17.5703125" style="85" customWidth="1"/>
    <col min="15877" max="15877" width="14.7109375" style="85" customWidth="1"/>
    <col min="15878" max="16127" width="9.140625" style="85"/>
    <col min="16128" max="16128" width="8.7109375" style="85" customWidth="1"/>
    <col min="16129" max="16129" width="31.5703125" style="85" customWidth="1"/>
    <col min="16130" max="16130" width="13.85546875" style="85" customWidth="1"/>
    <col min="16131" max="16131" width="19.140625" style="85" customWidth="1"/>
    <col min="16132" max="16132" width="17.5703125" style="85" customWidth="1"/>
    <col min="16133" max="16133" width="14.7109375" style="85" customWidth="1"/>
    <col min="16134" max="16384" width="9.140625" style="85"/>
  </cols>
  <sheetData>
    <row r="1" spans="1:5" ht="23.25" customHeight="1" x14ac:dyDescent="0.25">
      <c r="E1" s="121"/>
    </row>
    <row r="2" spans="1:5" x14ac:dyDescent="0.25">
      <c r="A2" s="85" t="s">
        <v>267</v>
      </c>
    </row>
    <row r="3" spans="1:5" ht="15.75" customHeight="1" x14ac:dyDescent="0.25">
      <c r="B3" s="110" t="s">
        <v>312</v>
      </c>
    </row>
    <row r="4" spans="1:5" x14ac:dyDescent="0.25">
      <c r="B4" s="110" t="s">
        <v>268</v>
      </c>
      <c r="C4" s="124"/>
      <c r="D4" s="110"/>
    </row>
    <row r="5" spans="1:5" x14ac:dyDescent="0.25">
      <c r="B5" s="110" t="s">
        <v>269</v>
      </c>
      <c r="C5" s="124"/>
      <c r="D5" s="110"/>
    </row>
    <row r="6" spans="1:5" ht="26.25" customHeight="1" x14ac:dyDescent="0.25">
      <c r="A6" s="109" t="s">
        <v>270</v>
      </c>
      <c r="E6" s="110" t="s">
        <v>271</v>
      </c>
    </row>
    <row r="8" spans="1:5" ht="28.5" customHeight="1" x14ac:dyDescent="0.25">
      <c r="A8" s="203" t="s">
        <v>313</v>
      </c>
      <c r="B8" s="203"/>
      <c r="C8" s="203"/>
      <c r="D8" s="203"/>
      <c r="E8" s="203"/>
    </row>
    <row r="9" spans="1:5" ht="30" customHeight="1" x14ac:dyDescent="0.25">
      <c r="A9" s="203" t="s">
        <v>272</v>
      </c>
      <c r="B9" s="203"/>
      <c r="C9" s="203"/>
      <c r="D9" s="203"/>
      <c r="E9" s="203"/>
    </row>
    <row r="10" spans="1:5" ht="29.25" customHeight="1" x14ac:dyDescent="0.25">
      <c r="A10" s="203" t="s">
        <v>273</v>
      </c>
      <c r="B10" s="203"/>
      <c r="C10" s="203"/>
      <c r="D10" s="203"/>
      <c r="E10" s="203"/>
    </row>
    <row r="11" spans="1:5" ht="30" customHeight="1" x14ac:dyDescent="0.25">
      <c r="A11" s="203" t="s">
        <v>274</v>
      </c>
      <c r="B11" s="203"/>
      <c r="C11" s="203"/>
      <c r="D11" s="203"/>
      <c r="E11" s="203"/>
    </row>
    <row r="12" spans="1:5" ht="29.25" customHeight="1" x14ac:dyDescent="0.25">
      <c r="A12" s="203" t="s">
        <v>275</v>
      </c>
      <c r="B12" s="203"/>
      <c r="C12" s="203"/>
      <c r="D12" s="203"/>
      <c r="E12" s="203"/>
    </row>
    <row r="13" spans="1:5" ht="28.5" customHeight="1" x14ac:dyDescent="0.25">
      <c r="A13" s="203" t="s">
        <v>276</v>
      </c>
      <c r="B13" s="203"/>
      <c r="C13" s="203"/>
      <c r="D13" s="203"/>
      <c r="E13" s="203"/>
    </row>
    <row r="14" spans="1:5" ht="15.75" customHeight="1" x14ac:dyDescent="0.25"/>
    <row r="15" spans="1:5" ht="150" x14ac:dyDescent="0.25">
      <c r="A15" s="113" t="s">
        <v>2</v>
      </c>
      <c r="B15" s="114" t="s">
        <v>278</v>
      </c>
      <c r="C15" s="114" t="s">
        <v>0</v>
      </c>
      <c r="D15" s="114" t="s">
        <v>277</v>
      </c>
      <c r="E15" s="114" t="s">
        <v>1</v>
      </c>
    </row>
    <row r="16" spans="1:5" s="94" customFormat="1" ht="14.25" x14ac:dyDescent="0.2">
      <c r="A16" s="115" t="s">
        <v>8</v>
      </c>
      <c r="B16" s="122"/>
      <c r="C16" s="122"/>
      <c r="D16" s="122"/>
      <c r="E16" s="122"/>
    </row>
    <row r="17" spans="1:5" x14ac:dyDescent="0.25">
      <c r="A17" s="116" t="s">
        <v>56</v>
      </c>
      <c r="B17" s="118" t="s">
        <v>22</v>
      </c>
      <c r="C17" s="114" t="s">
        <v>11</v>
      </c>
      <c r="D17" s="118">
        <v>0.13</v>
      </c>
      <c r="E17" s="118">
        <v>6310.2</v>
      </c>
    </row>
    <row r="18" spans="1:5" s="94" customFormat="1" ht="28.5" x14ac:dyDescent="0.2">
      <c r="A18" s="115" t="s">
        <v>279</v>
      </c>
      <c r="B18" s="122"/>
      <c r="C18" s="122"/>
      <c r="D18" s="122"/>
      <c r="E18" s="122"/>
    </row>
    <row r="19" spans="1:5" ht="30" x14ac:dyDescent="0.25">
      <c r="A19" s="116" t="s">
        <v>280</v>
      </c>
      <c r="B19" s="118" t="s">
        <v>263</v>
      </c>
      <c r="C19" s="114" t="s">
        <v>12</v>
      </c>
      <c r="D19" s="118">
        <f>E19</f>
        <v>235722.23</v>
      </c>
      <c r="E19" s="118">
        <v>235722.23</v>
      </c>
    </row>
    <row r="20" spans="1:5" x14ac:dyDescent="0.25">
      <c r="A20" s="116" t="s">
        <v>281</v>
      </c>
      <c r="B20" s="118" t="s">
        <v>263</v>
      </c>
      <c r="C20" s="114" t="s">
        <v>12</v>
      </c>
      <c r="D20" s="118">
        <f t="shared" ref="D20:D21" si="0">E20</f>
        <v>2427.12</v>
      </c>
      <c r="E20" s="118">
        <v>2427.12</v>
      </c>
    </row>
    <row r="21" spans="1:5" ht="30" x14ac:dyDescent="0.25">
      <c r="A21" s="116" t="s">
        <v>282</v>
      </c>
      <c r="B21" s="118" t="s">
        <v>23</v>
      </c>
      <c r="C21" s="114" t="s">
        <v>11</v>
      </c>
      <c r="D21" s="118">
        <f t="shared" si="0"/>
        <v>1855.76</v>
      </c>
      <c r="E21" s="118">
        <v>1855.76</v>
      </c>
    </row>
    <row r="22" spans="1:5" s="94" customFormat="1" ht="14.25" x14ac:dyDescent="0.2">
      <c r="A22" s="115" t="s">
        <v>283</v>
      </c>
      <c r="B22" s="122"/>
      <c r="C22" s="122"/>
      <c r="D22" s="122"/>
      <c r="E22" s="122"/>
    </row>
    <row r="23" spans="1:5" x14ac:dyDescent="0.25">
      <c r="A23" s="116" t="s">
        <v>284</v>
      </c>
      <c r="B23" s="118" t="s">
        <v>23</v>
      </c>
      <c r="C23" s="114" t="s">
        <v>13</v>
      </c>
      <c r="D23" s="118">
        <f>E23</f>
        <v>200</v>
      </c>
      <c r="E23" s="118">
        <v>200</v>
      </c>
    </row>
    <row r="24" spans="1:5" s="94" customFormat="1" ht="28.5" x14ac:dyDescent="0.2">
      <c r="A24" s="115" t="s">
        <v>107</v>
      </c>
      <c r="B24" s="122"/>
      <c r="C24" s="122"/>
      <c r="D24" s="118"/>
      <c r="E24" s="122"/>
    </row>
    <row r="25" spans="1:5" ht="30" x14ac:dyDescent="0.25">
      <c r="A25" s="116" t="s">
        <v>209</v>
      </c>
      <c r="B25" s="118" t="s">
        <v>23</v>
      </c>
      <c r="C25" s="114" t="s">
        <v>11</v>
      </c>
      <c r="D25" s="118">
        <f t="shared" ref="D25:D27" si="1">E25</f>
        <v>26466.799999999999</v>
      </c>
      <c r="E25" s="118">
        <v>26466.799999999999</v>
      </c>
    </row>
    <row r="26" spans="1:5" s="94" customFormat="1" x14ac:dyDescent="0.2">
      <c r="A26" s="115" t="s">
        <v>108</v>
      </c>
      <c r="B26" s="122"/>
      <c r="C26" s="122"/>
      <c r="D26" s="118"/>
      <c r="E26" s="122"/>
    </row>
    <row r="27" spans="1:5" x14ac:dyDescent="0.25">
      <c r="A27" s="116" t="s">
        <v>210</v>
      </c>
      <c r="B27" s="118" t="s">
        <v>262</v>
      </c>
      <c r="C27" s="114" t="s">
        <v>285</v>
      </c>
      <c r="D27" s="118">
        <f t="shared" si="1"/>
        <v>13600</v>
      </c>
      <c r="E27" s="118">
        <v>13600</v>
      </c>
    </row>
    <row r="28" spans="1:5" s="94" customFormat="1" ht="28.5" x14ac:dyDescent="0.2">
      <c r="A28" s="115" t="s">
        <v>286</v>
      </c>
      <c r="B28" s="122"/>
      <c r="C28" s="122"/>
      <c r="D28" s="122"/>
      <c r="E28" s="122"/>
    </row>
    <row r="29" spans="1:5" x14ac:dyDescent="0.25">
      <c r="A29" s="116" t="s">
        <v>287</v>
      </c>
      <c r="B29" s="118">
        <v>2</v>
      </c>
      <c r="C29" s="114" t="s">
        <v>13</v>
      </c>
      <c r="D29" s="118">
        <f>E29/B29</f>
        <v>4646.54</v>
      </c>
      <c r="E29" s="118">
        <v>9293.08</v>
      </c>
    </row>
    <row r="30" spans="1:5" ht="30" x14ac:dyDescent="0.25">
      <c r="A30" s="116" t="s">
        <v>288</v>
      </c>
      <c r="B30" s="118">
        <v>1</v>
      </c>
      <c r="C30" s="114" t="s">
        <v>13</v>
      </c>
      <c r="D30" s="118">
        <f t="shared" ref="D30:D68" si="2">E30/B30</f>
        <v>303.61</v>
      </c>
      <c r="E30" s="118">
        <v>303.61</v>
      </c>
    </row>
    <row r="31" spans="1:5" ht="30" x14ac:dyDescent="0.25">
      <c r="A31" s="116" t="s">
        <v>289</v>
      </c>
      <c r="B31" s="118">
        <v>0.02</v>
      </c>
      <c r="C31" s="114" t="s">
        <v>15</v>
      </c>
      <c r="D31" s="118">
        <f t="shared" si="2"/>
        <v>56207.5</v>
      </c>
      <c r="E31" s="118">
        <v>1124.1500000000001</v>
      </c>
    </row>
    <row r="32" spans="1:5" x14ac:dyDescent="0.25">
      <c r="A32" s="116" t="s">
        <v>135</v>
      </c>
      <c r="B32" s="118">
        <v>3</v>
      </c>
      <c r="C32" s="114" t="s">
        <v>165</v>
      </c>
      <c r="D32" s="118">
        <f t="shared" si="2"/>
        <v>89.983333333333334</v>
      </c>
      <c r="E32" s="118">
        <v>269.95</v>
      </c>
    </row>
    <row r="33" spans="1:5" ht="30" x14ac:dyDescent="0.25">
      <c r="A33" s="116" t="s">
        <v>136</v>
      </c>
      <c r="B33" s="118">
        <v>1</v>
      </c>
      <c r="C33" s="114" t="s">
        <v>166</v>
      </c>
      <c r="D33" s="118">
        <f t="shared" si="2"/>
        <v>665.19</v>
      </c>
      <c r="E33" s="118">
        <v>665.19</v>
      </c>
    </row>
    <row r="34" spans="1:5" ht="30" x14ac:dyDescent="0.25">
      <c r="A34" s="116" t="s">
        <v>290</v>
      </c>
      <c r="B34" s="118">
        <v>0.1</v>
      </c>
      <c r="C34" s="114" t="s">
        <v>16</v>
      </c>
      <c r="D34" s="118">
        <f t="shared" si="2"/>
        <v>3662.7</v>
      </c>
      <c r="E34" s="118">
        <v>366.27</v>
      </c>
    </row>
    <row r="35" spans="1:5" ht="30" x14ac:dyDescent="0.25">
      <c r="A35" s="116" t="s">
        <v>61</v>
      </c>
      <c r="B35" s="118">
        <v>0.1</v>
      </c>
      <c r="C35" s="114" t="s">
        <v>16</v>
      </c>
      <c r="D35" s="118">
        <f t="shared" si="2"/>
        <v>1791.3</v>
      </c>
      <c r="E35" s="118">
        <v>179.13</v>
      </c>
    </row>
    <row r="36" spans="1:5" x14ac:dyDescent="0.25">
      <c r="A36" s="116" t="s">
        <v>79</v>
      </c>
      <c r="B36" s="118">
        <v>0.11</v>
      </c>
      <c r="C36" s="114" t="s">
        <v>80</v>
      </c>
      <c r="D36" s="118">
        <f t="shared" si="2"/>
        <v>27185</v>
      </c>
      <c r="E36" s="118">
        <v>2990.35</v>
      </c>
    </row>
    <row r="37" spans="1:5" ht="30" x14ac:dyDescent="0.25">
      <c r="A37" s="116" t="s">
        <v>62</v>
      </c>
      <c r="B37" s="118">
        <v>2.2999999999999998</v>
      </c>
      <c r="C37" s="114" t="s">
        <v>16</v>
      </c>
      <c r="D37" s="118">
        <f t="shared" si="2"/>
        <v>1810.7478260869568</v>
      </c>
      <c r="E37" s="118">
        <v>4164.72</v>
      </c>
    </row>
    <row r="38" spans="1:5" ht="30" x14ac:dyDescent="0.25">
      <c r="A38" s="116" t="s">
        <v>64</v>
      </c>
      <c r="B38" s="118">
        <v>1</v>
      </c>
      <c r="C38" s="114" t="s">
        <v>14</v>
      </c>
      <c r="D38" s="118">
        <f t="shared" si="2"/>
        <v>549.39</v>
      </c>
      <c r="E38" s="118">
        <v>549.39</v>
      </c>
    </row>
    <row r="39" spans="1:5" x14ac:dyDescent="0.25">
      <c r="A39" s="116" t="s">
        <v>81</v>
      </c>
      <c r="B39" s="118">
        <v>0.37</v>
      </c>
      <c r="C39" s="114" t="s">
        <v>15</v>
      </c>
      <c r="D39" s="118">
        <f t="shared" si="2"/>
        <v>15710.891891891892</v>
      </c>
      <c r="E39" s="118">
        <v>5813.03</v>
      </c>
    </row>
    <row r="40" spans="1:5" ht="30" x14ac:dyDescent="0.25">
      <c r="A40" s="116" t="s">
        <v>65</v>
      </c>
      <c r="B40" s="118">
        <v>6</v>
      </c>
      <c r="C40" s="114" t="s">
        <v>18</v>
      </c>
      <c r="D40" s="118">
        <f t="shared" si="2"/>
        <v>227.21833333333333</v>
      </c>
      <c r="E40" s="118">
        <v>1363.31</v>
      </c>
    </row>
    <row r="41" spans="1:5" x14ac:dyDescent="0.25">
      <c r="A41" s="116" t="s">
        <v>137</v>
      </c>
      <c r="B41" s="118">
        <v>3</v>
      </c>
      <c r="C41" s="114" t="s">
        <v>165</v>
      </c>
      <c r="D41" s="118">
        <f t="shared" si="2"/>
        <v>72.063333333333333</v>
      </c>
      <c r="E41" s="118">
        <v>216.19</v>
      </c>
    </row>
    <row r="42" spans="1:5" x14ac:dyDescent="0.25">
      <c r="A42" s="116" t="s">
        <v>291</v>
      </c>
      <c r="B42" s="118">
        <v>1</v>
      </c>
      <c r="C42" s="114" t="s">
        <v>13</v>
      </c>
      <c r="D42" s="118">
        <f t="shared" si="2"/>
        <v>7308.67</v>
      </c>
      <c r="E42" s="118">
        <v>7308.67</v>
      </c>
    </row>
    <row r="43" spans="1:5" x14ac:dyDescent="0.25">
      <c r="A43" s="116" t="s">
        <v>66</v>
      </c>
      <c r="B43" s="118">
        <v>17898</v>
      </c>
      <c r="C43" s="114" t="s">
        <v>19</v>
      </c>
      <c r="D43" s="118">
        <v>1.2219432338808807</v>
      </c>
      <c r="E43" s="118">
        <v>21870.34</v>
      </c>
    </row>
    <row r="44" spans="1:5" x14ac:dyDescent="0.25">
      <c r="A44" s="116" t="s">
        <v>292</v>
      </c>
      <c r="B44" s="118">
        <v>1</v>
      </c>
      <c r="C44" s="114" t="s">
        <v>165</v>
      </c>
      <c r="D44" s="118">
        <f t="shared" si="2"/>
        <v>1679.59</v>
      </c>
      <c r="E44" s="118">
        <v>1679.59</v>
      </c>
    </row>
    <row r="45" spans="1:5" ht="30" x14ac:dyDescent="0.25">
      <c r="A45" s="116" t="s">
        <v>217</v>
      </c>
      <c r="B45" s="118">
        <v>1</v>
      </c>
      <c r="C45" s="114" t="s">
        <v>20</v>
      </c>
      <c r="D45" s="118">
        <f t="shared" si="2"/>
        <v>1295.32</v>
      </c>
      <c r="E45" s="118">
        <v>1295.32</v>
      </c>
    </row>
    <row r="46" spans="1:5" ht="30" x14ac:dyDescent="0.25">
      <c r="A46" s="116" t="s">
        <v>293</v>
      </c>
      <c r="B46" s="118">
        <v>1</v>
      </c>
      <c r="C46" s="114" t="s">
        <v>20</v>
      </c>
      <c r="D46" s="118">
        <f t="shared" si="2"/>
        <v>604.44000000000005</v>
      </c>
      <c r="E46" s="118">
        <v>604.44000000000005</v>
      </c>
    </row>
    <row r="47" spans="1:5" x14ac:dyDescent="0.25">
      <c r="A47" s="116" t="s">
        <v>69</v>
      </c>
      <c r="B47" s="118">
        <v>33</v>
      </c>
      <c r="C47" s="114" t="s">
        <v>20</v>
      </c>
      <c r="D47" s="118">
        <f t="shared" si="2"/>
        <v>271.39151515151514</v>
      </c>
      <c r="E47" s="118">
        <v>8955.92</v>
      </c>
    </row>
    <row r="48" spans="1:5" ht="30" x14ac:dyDescent="0.25">
      <c r="A48" s="116" t="s">
        <v>219</v>
      </c>
      <c r="B48" s="118">
        <v>1</v>
      </c>
      <c r="C48" s="114" t="s">
        <v>220</v>
      </c>
      <c r="D48" s="118">
        <f t="shared" si="2"/>
        <v>76.010000000000005</v>
      </c>
      <c r="E48" s="118">
        <v>76.010000000000005</v>
      </c>
    </row>
    <row r="49" spans="1:5" s="94" customFormat="1" ht="28.5" x14ac:dyDescent="0.2">
      <c r="A49" s="115" t="s">
        <v>294</v>
      </c>
      <c r="B49" s="122"/>
      <c r="C49" s="122"/>
      <c r="D49" s="118"/>
      <c r="E49" s="122"/>
    </row>
    <row r="50" spans="1:5" ht="30" x14ac:dyDescent="0.25">
      <c r="A50" s="116" t="s">
        <v>295</v>
      </c>
      <c r="B50" s="118">
        <v>6.6000000000000003E-2</v>
      </c>
      <c r="C50" s="114" t="s">
        <v>15</v>
      </c>
      <c r="D50" s="118">
        <f t="shared" si="2"/>
        <v>17369.696969696972</v>
      </c>
      <c r="E50" s="118">
        <v>1146.4000000000001</v>
      </c>
    </row>
    <row r="51" spans="1:5" ht="30" x14ac:dyDescent="0.25">
      <c r="A51" s="116" t="s">
        <v>296</v>
      </c>
      <c r="B51" s="118">
        <v>0.06</v>
      </c>
      <c r="C51" s="114" t="s">
        <v>297</v>
      </c>
      <c r="D51" s="118">
        <f t="shared" si="2"/>
        <v>24818.833333333336</v>
      </c>
      <c r="E51" s="118">
        <v>1489.13</v>
      </c>
    </row>
    <row r="52" spans="1:5" x14ac:dyDescent="0.25">
      <c r="A52" s="116" t="s">
        <v>298</v>
      </c>
      <c r="B52" s="118">
        <v>3.75</v>
      </c>
      <c r="C52" s="114" t="s">
        <v>12</v>
      </c>
      <c r="D52" s="118">
        <f t="shared" si="2"/>
        <v>677.12</v>
      </c>
      <c r="E52" s="118">
        <v>2539.1999999999998</v>
      </c>
    </row>
    <row r="53" spans="1:5" x14ac:dyDescent="0.25">
      <c r="A53" s="116" t="s">
        <v>93</v>
      </c>
      <c r="B53" s="118">
        <v>0.68</v>
      </c>
      <c r="C53" s="114" t="s">
        <v>17</v>
      </c>
      <c r="D53" s="118">
        <f t="shared" si="2"/>
        <v>4079.1323529411761</v>
      </c>
      <c r="E53" s="118">
        <v>2773.81</v>
      </c>
    </row>
    <row r="54" spans="1:5" ht="45" x14ac:dyDescent="0.25">
      <c r="A54" s="116" t="s">
        <v>299</v>
      </c>
      <c r="B54" s="118">
        <v>1.2999999999999999E-2</v>
      </c>
      <c r="C54" s="114" t="s">
        <v>94</v>
      </c>
      <c r="D54" s="118">
        <f t="shared" si="2"/>
        <v>26283.076923076926</v>
      </c>
      <c r="E54" s="118">
        <v>341.68</v>
      </c>
    </row>
    <row r="55" spans="1:5" ht="30" x14ac:dyDescent="0.25">
      <c r="A55" s="116" t="s">
        <v>161</v>
      </c>
      <c r="B55" s="118">
        <v>0.04</v>
      </c>
      <c r="C55" s="114" t="s">
        <v>17</v>
      </c>
      <c r="D55" s="118">
        <f t="shared" si="2"/>
        <v>55874</v>
      </c>
      <c r="E55" s="118">
        <v>2234.96</v>
      </c>
    </row>
    <row r="56" spans="1:5" x14ac:dyDescent="0.25">
      <c r="A56" s="116" t="s">
        <v>221</v>
      </c>
      <c r="B56" s="118">
        <v>0.2</v>
      </c>
      <c r="C56" s="114" t="s">
        <v>121</v>
      </c>
      <c r="D56" s="118">
        <f t="shared" si="2"/>
        <v>2107.2999999999997</v>
      </c>
      <c r="E56" s="118">
        <v>421.46</v>
      </c>
    </row>
    <row r="57" spans="1:5" x14ac:dyDescent="0.25">
      <c r="A57" s="116" t="s">
        <v>300</v>
      </c>
      <c r="B57" s="118">
        <v>0.03</v>
      </c>
      <c r="C57" s="114" t="s">
        <v>80</v>
      </c>
      <c r="D57" s="118">
        <f t="shared" si="2"/>
        <v>27827.333333333336</v>
      </c>
      <c r="E57" s="118">
        <v>834.82</v>
      </c>
    </row>
    <row r="58" spans="1:5" ht="30" x14ac:dyDescent="0.25">
      <c r="A58" s="116" t="s">
        <v>70</v>
      </c>
      <c r="B58" s="118">
        <v>2.2999999999999998</v>
      </c>
      <c r="C58" s="114" t="s">
        <v>16</v>
      </c>
      <c r="D58" s="118">
        <f t="shared" si="2"/>
        <v>1814.3347826086958</v>
      </c>
      <c r="E58" s="118">
        <v>4172.97</v>
      </c>
    </row>
    <row r="59" spans="1:5" ht="30" x14ac:dyDescent="0.25">
      <c r="A59" s="116" t="s">
        <v>144</v>
      </c>
      <c r="B59" s="118">
        <v>2.1389999999999998</v>
      </c>
      <c r="C59" s="114" t="s">
        <v>16</v>
      </c>
      <c r="D59" s="118">
        <f t="shared" si="2"/>
        <v>1834.2636746143057</v>
      </c>
      <c r="E59" s="118">
        <v>3923.49</v>
      </c>
    </row>
    <row r="60" spans="1:5" ht="30" x14ac:dyDescent="0.25">
      <c r="A60" s="116" t="s">
        <v>301</v>
      </c>
      <c r="B60" s="118">
        <v>110</v>
      </c>
      <c r="C60" s="114" t="s">
        <v>302</v>
      </c>
      <c r="D60" s="118">
        <f t="shared" si="2"/>
        <v>73.622727272727275</v>
      </c>
      <c r="E60" s="118">
        <v>8098.5</v>
      </c>
    </row>
    <row r="61" spans="1:5" ht="30" x14ac:dyDescent="0.25">
      <c r="A61" s="116" t="s">
        <v>82</v>
      </c>
      <c r="B61" s="118">
        <v>60</v>
      </c>
      <c r="C61" s="114" t="s">
        <v>83</v>
      </c>
      <c r="D61" s="118">
        <f t="shared" si="2"/>
        <v>53.4955</v>
      </c>
      <c r="E61" s="118">
        <v>3209.73</v>
      </c>
    </row>
    <row r="62" spans="1:5" ht="30" x14ac:dyDescent="0.25">
      <c r="A62" s="116" t="s">
        <v>222</v>
      </c>
      <c r="B62" s="118">
        <v>65</v>
      </c>
      <c r="C62" s="114" t="s">
        <v>83</v>
      </c>
      <c r="D62" s="118">
        <f t="shared" si="2"/>
        <v>101.52523076923077</v>
      </c>
      <c r="E62" s="118">
        <v>6599.14</v>
      </c>
    </row>
    <row r="63" spans="1:5" ht="30" x14ac:dyDescent="0.25">
      <c r="A63" s="116" t="s">
        <v>223</v>
      </c>
      <c r="B63" s="118" t="s">
        <v>314</v>
      </c>
      <c r="C63" s="114" t="s">
        <v>16</v>
      </c>
      <c r="D63" s="118">
        <f>E63</f>
        <v>11552.85</v>
      </c>
      <c r="E63" s="118">
        <v>11552.85</v>
      </c>
    </row>
    <row r="64" spans="1:5" x14ac:dyDescent="0.25">
      <c r="A64" s="116" t="s">
        <v>303</v>
      </c>
      <c r="B64" s="118">
        <v>16</v>
      </c>
      <c r="C64" s="114" t="s">
        <v>304</v>
      </c>
      <c r="D64" s="118">
        <f t="shared" si="2"/>
        <v>239.53312500000001</v>
      </c>
      <c r="E64" s="118">
        <v>3832.53</v>
      </c>
    </row>
    <row r="65" spans="1:5" ht="30" x14ac:dyDescent="0.25">
      <c r="A65" s="116" t="s">
        <v>305</v>
      </c>
      <c r="B65" s="118">
        <v>0.4</v>
      </c>
      <c r="C65" s="114" t="s">
        <v>16</v>
      </c>
      <c r="D65" s="118">
        <f t="shared" si="2"/>
        <v>1951.4749999999999</v>
      </c>
      <c r="E65" s="118">
        <v>780.59</v>
      </c>
    </row>
    <row r="66" spans="1:5" x14ac:dyDescent="0.25">
      <c r="A66" s="116" t="s">
        <v>146</v>
      </c>
      <c r="B66" s="118">
        <v>0.18</v>
      </c>
      <c r="C66" s="114" t="s">
        <v>16</v>
      </c>
      <c r="D66" s="118">
        <f t="shared" si="2"/>
        <v>1948.6666666666667</v>
      </c>
      <c r="E66" s="118">
        <v>350.76</v>
      </c>
    </row>
    <row r="67" spans="1:5" x14ac:dyDescent="0.25">
      <c r="A67" s="116" t="s">
        <v>306</v>
      </c>
      <c r="B67" s="118">
        <v>0.04</v>
      </c>
      <c r="C67" s="114" t="s">
        <v>15</v>
      </c>
      <c r="D67" s="118">
        <f t="shared" si="2"/>
        <v>11719.75</v>
      </c>
      <c r="E67" s="118">
        <v>468.79</v>
      </c>
    </row>
    <row r="68" spans="1:5" ht="30" x14ac:dyDescent="0.25">
      <c r="A68" s="116" t="s">
        <v>307</v>
      </c>
      <c r="B68" s="118">
        <v>3.0000000000000001E-3</v>
      </c>
      <c r="C68" s="114" t="s">
        <v>94</v>
      </c>
      <c r="D68" s="118">
        <f t="shared" si="2"/>
        <v>141513.33333333334</v>
      </c>
      <c r="E68" s="118">
        <v>424.54</v>
      </c>
    </row>
    <row r="69" spans="1:5" s="94" customFormat="1" ht="28.5" x14ac:dyDescent="0.2">
      <c r="A69" s="115" t="s">
        <v>40</v>
      </c>
      <c r="B69" s="122"/>
      <c r="C69" s="122"/>
      <c r="D69" s="122"/>
      <c r="E69" s="122"/>
    </row>
    <row r="70" spans="1:5" ht="30" x14ac:dyDescent="0.25">
      <c r="A70" s="116" t="s">
        <v>59</v>
      </c>
      <c r="B70" s="118" t="s">
        <v>262</v>
      </c>
      <c r="C70" s="114" t="s">
        <v>11</v>
      </c>
      <c r="D70" s="118">
        <f>E70</f>
        <v>10924.7</v>
      </c>
      <c r="E70" s="118">
        <v>10924.7</v>
      </c>
    </row>
    <row r="71" spans="1:5" s="94" customFormat="1" x14ac:dyDescent="0.2">
      <c r="A71" s="115" t="s">
        <v>86</v>
      </c>
      <c r="B71" s="122"/>
      <c r="C71" s="122"/>
      <c r="D71" s="118"/>
      <c r="E71" s="122"/>
    </row>
    <row r="72" spans="1:5" x14ac:dyDescent="0.25">
      <c r="A72" s="116" t="s">
        <v>87</v>
      </c>
      <c r="B72" s="118" t="s">
        <v>262</v>
      </c>
      <c r="C72" s="114" t="s">
        <v>11</v>
      </c>
      <c r="D72" s="118">
        <f t="shared" ref="D72:D74" si="3">E72</f>
        <v>21600</v>
      </c>
      <c r="E72" s="118">
        <v>21600</v>
      </c>
    </row>
    <row r="73" spans="1:5" s="94" customFormat="1" ht="28.5" x14ac:dyDescent="0.2">
      <c r="A73" s="115" t="s">
        <v>88</v>
      </c>
      <c r="B73" s="122"/>
      <c r="C73" s="122"/>
      <c r="D73" s="118"/>
      <c r="E73" s="122"/>
    </row>
    <row r="74" spans="1:5" x14ac:dyDescent="0.25">
      <c r="A74" s="116" t="s">
        <v>89</v>
      </c>
      <c r="B74" s="118" t="s">
        <v>23</v>
      </c>
      <c r="C74" s="114" t="s">
        <v>11</v>
      </c>
      <c r="D74" s="118">
        <f t="shared" si="3"/>
        <v>1517.72</v>
      </c>
      <c r="E74" s="118">
        <v>1517.72</v>
      </c>
    </row>
    <row r="75" spans="1:5" s="34" customFormat="1" x14ac:dyDescent="0.25">
      <c r="A75" s="44" t="s">
        <v>10</v>
      </c>
      <c r="B75" s="45"/>
      <c r="C75" s="45"/>
      <c r="D75" s="45"/>
      <c r="E75" s="49"/>
    </row>
    <row r="76" spans="1:5" s="34" customFormat="1" x14ac:dyDescent="0.25">
      <c r="A76" s="35" t="s">
        <v>75</v>
      </c>
      <c r="B76" s="32" t="s">
        <v>22</v>
      </c>
      <c r="C76" s="32" t="s">
        <v>11</v>
      </c>
      <c r="D76" s="32">
        <f>E76</f>
        <v>44490.854000000021</v>
      </c>
      <c r="E76" s="48">
        <f>SUM(E17:E74)*10%</f>
        <v>44490.854000000021</v>
      </c>
    </row>
    <row r="77" spans="1:5" s="94" customFormat="1" ht="14.25" x14ac:dyDescent="0.2">
      <c r="A77" s="117" t="s">
        <v>26</v>
      </c>
      <c r="B77" s="119"/>
      <c r="C77" s="125"/>
      <c r="D77" s="123"/>
      <c r="E77" s="119">
        <f>SUM(E17:E76)</f>
        <v>489399.3940000002</v>
      </c>
    </row>
    <row r="80" spans="1:5" ht="39.75" customHeight="1" x14ac:dyDescent="0.25">
      <c r="A80" s="203" t="s">
        <v>319</v>
      </c>
      <c r="B80" s="203"/>
      <c r="C80" s="203"/>
      <c r="D80" s="203"/>
      <c r="E80" s="203"/>
    </row>
    <row r="81" spans="1:5" ht="27.75" customHeight="1" x14ac:dyDescent="0.25">
      <c r="A81" s="203" t="s">
        <v>308</v>
      </c>
      <c r="B81" s="203"/>
      <c r="C81" s="203"/>
      <c r="D81" s="203"/>
      <c r="E81" s="203"/>
    </row>
    <row r="82" spans="1:5" ht="24" customHeight="1" x14ac:dyDescent="0.25">
      <c r="A82" s="203" t="s">
        <v>309</v>
      </c>
      <c r="B82" s="203"/>
      <c r="C82" s="203"/>
      <c r="D82" s="203"/>
      <c r="E82" s="203"/>
    </row>
    <row r="83" spans="1:5" ht="30.75" customHeight="1" x14ac:dyDescent="0.25">
      <c r="A83" s="203" t="s">
        <v>310</v>
      </c>
      <c r="B83" s="203"/>
      <c r="C83" s="203"/>
      <c r="D83" s="203"/>
      <c r="E83" s="203"/>
    </row>
    <row r="85" spans="1:5" ht="24.75" customHeight="1" x14ac:dyDescent="0.25"/>
    <row r="86" spans="1:5" ht="18.75" customHeight="1" x14ac:dyDescent="0.25">
      <c r="A86" s="111" t="s">
        <v>320</v>
      </c>
    </row>
    <row r="87" spans="1:5" ht="15.75" customHeight="1" x14ac:dyDescent="0.25">
      <c r="A87" s="112" t="s">
        <v>315</v>
      </c>
    </row>
    <row r="88" spans="1:5" ht="10.5" customHeight="1" x14ac:dyDescent="0.25">
      <c r="B88" s="110"/>
      <c r="D88" s="110" t="s">
        <v>28</v>
      </c>
    </row>
    <row r="90" spans="1:5" x14ac:dyDescent="0.25">
      <c r="A90" s="111" t="s">
        <v>311</v>
      </c>
    </row>
    <row r="91" spans="1:5" ht="10.5" customHeight="1" x14ac:dyDescent="0.25">
      <c r="B91" s="110"/>
      <c r="D91" s="110" t="s">
        <v>28</v>
      </c>
    </row>
    <row r="92" spans="1:5" ht="11.25" customHeight="1" x14ac:dyDescent="0.25"/>
  </sheetData>
  <mergeCells count="10">
    <mergeCell ref="A82:E82"/>
    <mergeCell ref="A83:E83"/>
    <mergeCell ref="A80:E80"/>
    <mergeCell ref="A81:E81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sqref="A1:XFD1048576"/>
    </sheetView>
  </sheetViews>
  <sheetFormatPr defaultColWidth="9.140625" defaultRowHeight="15" x14ac:dyDescent="0.25"/>
  <cols>
    <col min="1" max="1" width="12.5703125" style="83" customWidth="1"/>
    <col min="2" max="2" width="14.5703125" style="83" customWidth="1"/>
    <col min="3" max="3" width="19.5703125" style="83" customWidth="1"/>
    <col min="4" max="4" width="14.42578125" style="83" customWidth="1"/>
    <col min="5" max="5" width="18.28515625" style="83" customWidth="1"/>
    <col min="6" max="6" width="16.28515625" style="83" customWidth="1"/>
    <col min="7" max="7" width="9.140625" style="83"/>
    <col min="8" max="8" width="14.5703125" style="83" bestFit="1" customWidth="1"/>
    <col min="9" max="16384" width="9.140625" style="83"/>
  </cols>
  <sheetData>
    <row r="1" spans="1:19" s="54" customFormat="1" ht="35.25" customHeight="1" x14ac:dyDescent="0.3">
      <c r="A1" s="194" t="s">
        <v>321</v>
      </c>
      <c r="B1" s="194"/>
      <c r="C1" s="194"/>
      <c r="D1" s="194"/>
      <c r="E1" s="194"/>
      <c r="F1" s="194"/>
    </row>
    <row r="2" spans="1:19" s="54" customFormat="1" x14ac:dyDescent="0.25">
      <c r="A2" s="55"/>
      <c r="B2" s="55"/>
      <c r="C2" s="55"/>
      <c r="D2" s="55"/>
      <c r="E2" s="55"/>
      <c r="F2" s="55"/>
    </row>
    <row r="3" spans="1:19" s="54" customFormat="1" ht="19.5" customHeight="1" x14ac:dyDescent="0.25">
      <c r="A3" s="56" t="s">
        <v>322</v>
      </c>
      <c r="B3" s="56"/>
      <c r="C3" s="56"/>
      <c r="D3" s="56"/>
      <c r="E3" s="56"/>
      <c r="F3" s="57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</row>
    <row r="4" spans="1:19" s="54" customFormat="1" ht="19.5" customHeight="1" x14ac:dyDescent="0.25">
      <c r="A4" s="56"/>
      <c r="B4" s="56"/>
      <c r="C4" s="56"/>
      <c r="D4" s="56"/>
      <c r="E4" s="56"/>
      <c r="F4" s="57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5" spans="1:19" s="54" customFormat="1" ht="36.75" customHeight="1" x14ac:dyDescent="0.25">
      <c r="A5" s="195" t="s">
        <v>174</v>
      </c>
      <c r="B5" s="195"/>
      <c r="C5" s="195"/>
      <c r="D5" s="195"/>
      <c r="E5" s="195"/>
      <c r="F5" s="195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1:19" s="68" customFormat="1" ht="27.75" customHeight="1" x14ac:dyDescent="0.25">
      <c r="A6" s="98" t="s">
        <v>175</v>
      </c>
      <c r="B6" s="98">
        <v>4</v>
      </c>
      <c r="C6" s="98" t="s">
        <v>176</v>
      </c>
      <c r="D6" s="126">
        <v>3626.9</v>
      </c>
      <c r="E6" s="98" t="s">
        <v>177</v>
      </c>
      <c r="F6" s="100">
        <v>1751</v>
      </c>
      <c r="G6" s="59"/>
      <c r="H6" s="61"/>
      <c r="I6" s="62"/>
      <c r="J6" s="63"/>
      <c r="K6" s="128"/>
      <c r="L6" s="65"/>
      <c r="M6" s="65"/>
      <c r="N6" s="65"/>
      <c r="O6" s="65"/>
      <c r="P6" s="66"/>
      <c r="Q6" s="196"/>
      <c r="R6" s="197"/>
      <c r="S6" s="67"/>
    </row>
    <row r="7" spans="1:19" s="70" customFormat="1" ht="32.25" customHeight="1" x14ac:dyDescent="0.25">
      <c r="A7" s="98" t="s">
        <v>178</v>
      </c>
      <c r="B7" s="98">
        <v>4</v>
      </c>
      <c r="C7" s="98" t="s">
        <v>179</v>
      </c>
      <c r="D7" s="126">
        <f>166.4+161.4</f>
        <v>327.8</v>
      </c>
      <c r="E7" s="98" t="s">
        <v>180</v>
      </c>
      <c r="F7" s="100">
        <v>1167.4000000000001</v>
      </c>
      <c r="G7" s="59"/>
      <c r="H7" s="61"/>
      <c r="I7" s="62"/>
      <c r="J7" s="63"/>
      <c r="K7" s="128"/>
      <c r="L7" s="65"/>
      <c r="M7" s="65"/>
      <c r="N7" s="65"/>
      <c r="O7" s="65"/>
      <c r="P7" s="66"/>
      <c r="Q7" s="196"/>
      <c r="R7" s="198"/>
      <c r="S7" s="69"/>
    </row>
    <row r="8" spans="1:19" s="70" customFormat="1" ht="48.75" customHeight="1" x14ac:dyDescent="0.25">
      <c r="A8" s="98" t="s">
        <v>181</v>
      </c>
      <c r="B8" s="98">
        <v>61</v>
      </c>
      <c r="C8" s="98" t="s">
        <v>182</v>
      </c>
      <c r="D8" s="100">
        <v>425.2</v>
      </c>
      <c r="E8" s="98" t="s">
        <v>183</v>
      </c>
      <c r="F8" s="100">
        <v>547.79999999999995</v>
      </c>
      <c r="G8" s="59"/>
      <c r="H8" s="61"/>
      <c r="I8" s="62"/>
      <c r="J8" s="63"/>
      <c r="K8" s="128"/>
      <c r="L8" s="65"/>
      <c r="M8" s="65"/>
      <c r="N8" s="65"/>
      <c r="O8" s="65"/>
      <c r="P8" s="66"/>
      <c r="Q8" s="196"/>
      <c r="R8" s="197"/>
      <c r="S8" s="69"/>
    </row>
    <row r="9" spans="1:19" s="70" customFormat="1" ht="33.75" customHeight="1" x14ac:dyDescent="0.25">
      <c r="A9" s="60"/>
      <c r="B9" s="63"/>
      <c r="C9" s="60"/>
      <c r="D9" s="71"/>
      <c r="E9" s="63"/>
      <c r="F9" s="72"/>
      <c r="G9" s="59"/>
      <c r="H9" s="61"/>
      <c r="I9" s="62"/>
      <c r="J9" s="63"/>
      <c r="K9" s="128"/>
      <c r="L9" s="65"/>
      <c r="M9" s="65"/>
      <c r="N9" s="65"/>
      <c r="O9" s="65"/>
      <c r="P9" s="59"/>
      <c r="Q9" s="128"/>
      <c r="R9" s="129"/>
      <c r="S9" s="59"/>
    </row>
    <row r="10" spans="1:19" s="76" customFormat="1" ht="15" customHeight="1" thickBot="1" x14ac:dyDescent="0.3">
      <c r="A10" s="74"/>
      <c r="B10" s="74"/>
      <c r="C10" s="74"/>
      <c r="D10" s="74"/>
      <c r="E10" s="74"/>
      <c r="F10" s="127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</row>
    <row r="11" spans="1:19" s="76" customFormat="1" ht="30" customHeight="1" x14ac:dyDescent="0.25">
      <c r="A11" s="191" t="s">
        <v>184</v>
      </c>
      <c r="B11" s="192"/>
      <c r="C11" s="192"/>
      <c r="D11" s="192"/>
      <c r="E11" s="193"/>
      <c r="F11" s="77" t="s">
        <v>185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19" s="103" customFormat="1" ht="30" customHeight="1" x14ac:dyDescent="0.25">
      <c r="A12" s="184" t="s">
        <v>186</v>
      </c>
      <c r="B12" s="185"/>
      <c r="C12" s="185"/>
      <c r="D12" s="185"/>
      <c r="E12" s="186"/>
      <c r="F12" s="101">
        <v>178072.3280000001</v>
      </c>
      <c r="G12" s="102"/>
    </row>
    <row r="13" spans="1:19" s="103" customFormat="1" ht="30" customHeight="1" x14ac:dyDescent="0.25">
      <c r="A13" s="184" t="s">
        <v>187</v>
      </c>
      <c r="B13" s="185"/>
      <c r="C13" s="185"/>
      <c r="D13" s="185"/>
      <c r="E13" s="186"/>
      <c r="F13" s="101">
        <v>290872.23</v>
      </c>
    </row>
    <row r="14" spans="1:19" s="103" customFormat="1" ht="30" customHeight="1" x14ac:dyDescent="0.25">
      <c r="A14" s="184" t="s">
        <v>188</v>
      </c>
      <c r="B14" s="185"/>
      <c r="C14" s="185"/>
      <c r="D14" s="185"/>
      <c r="E14" s="186"/>
      <c r="F14" s="104">
        <f>SUM(F15:F17)</f>
        <v>657580.97</v>
      </c>
    </row>
    <row r="15" spans="1:19" s="76" customFormat="1" ht="28.5" customHeight="1" x14ac:dyDescent="0.25">
      <c r="A15" s="188" t="s">
        <v>189</v>
      </c>
      <c r="B15" s="189"/>
      <c r="C15" s="189"/>
      <c r="D15" s="189"/>
      <c r="E15" s="190"/>
      <c r="F15" s="79">
        <f>615399.84-16102.97+400</f>
        <v>599696.87</v>
      </c>
    </row>
    <row r="16" spans="1:19" s="76" customFormat="1" ht="24.75" customHeight="1" x14ac:dyDescent="0.25">
      <c r="A16" s="188" t="s">
        <v>190</v>
      </c>
      <c r="B16" s="189"/>
      <c r="C16" s="189"/>
      <c r="D16" s="189"/>
      <c r="E16" s="190"/>
      <c r="F16" s="79">
        <v>55334.099999999991</v>
      </c>
    </row>
    <row r="17" spans="1:19" s="76" customFormat="1" ht="30" customHeight="1" x14ac:dyDescent="0.25">
      <c r="A17" s="188" t="s">
        <v>191</v>
      </c>
      <c r="B17" s="189"/>
      <c r="C17" s="189"/>
      <c r="D17" s="189"/>
      <c r="E17" s="190"/>
      <c r="F17" s="79">
        <v>2550</v>
      </c>
    </row>
    <row r="18" spans="1:19" s="103" customFormat="1" ht="30" customHeight="1" x14ac:dyDescent="0.25">
      <c r="A18" s="184" t="s">
        <v>192</v>
      </c>
      <c r="B18" s="185"/>
      <c r="C18" s="185"/>
      <c r="D18" s="185"/>
      <c r="E18" s="186"/>
      <c r="F18" s="104">
        <f>SUM(F19:F21)</f>
        <v>689123.75</v>
      </c>
    </row>
    <row r="19" spans="1:19" s="76" customFormat="1" ht="30" customHeight="1" x14ac:dyDescent="0.25">
      <c r="A19" s="188" t="s">
        <v>189</v>
      </c>
      <c r="B19" s="189"/>
      <c r="C19" s="189"/>
      <c r="D19" s="189"/>
      <c r="E19" s="190"/>
      <c r="F19" s="79">
        <f>554454.61+400</f>
        <v>554854.61</v>
      </c>
    </row>
    <row r="20" spans="1:19" s="76" customFormat="1" ht="30" customHeight="1" x14ac:dyDescent="0.25">
      <c r="A20" s="188" t="s">
        <v>190</v>
      </c>
      <c r="B20" s="189"/>
      <c r="C20" s="189"/>
      <c r="D20" s="189"/>
      <c r="E20" s="190"/>
      <c r="F20" s="79">
        <v>132144.14000000001</v>
      </c>
    </row>
    <row r="21" spans="1:19" s="80" customFormat="1" ht="30" customHeight="1" x14ac:dyDescent="0.2">
      <c r="A21" s="188" t="s">
        <v>191</v>
      </c>
      <c r="B21" s="189"/>
      <c r="C21" s="189"/>
      <c r="D21" s="189"/>
      <c r="E21" s="190"/>
      <c r="F21" s="79">
        <v>2125</v>
      </c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105" customFormat="1" ht="30" customHeight="1" x14ac:dyDescent="0.25">
      <c r="A22" s="184" t="s">
        <v>193</v>
      </c>
      <c r="B22" s="185"/>
      <c r="C22" s="185"/>
      <c r="D22" s="185"/>
      <c r="E22" s="186"/>
      <c r="F22" s="104">
        <f>F12+F18</f>
        <v>867196.0780000001</v>
      </c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</row>
    <row r="23" spans="1:19" s="105" customFormat="1" ht="30" customHeight="1" x14ac:dyDescent="0.25">
      <c r="A23" s="184" t="s">
        <v>194</v>
      </c>
      <c r="B23" s="185"/>
      <c r="C23" s="185"/>
      <c r="D23" s="185"/>
      <c r="E23" s="186"/>
      <c r="F23" s="104">
        <f>Лист1!E84</f>
        <v>776659.49199999985</v>
      </c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</row>
    <row r="24" spans="1:19" s="105" customFormat="1" ht="30" customHeight="1" x14ac:dyDescent="0.25">
      <c r="A24" s="184" t="s">
        <v>323</v>
      </c>
      <c r="B24" s="185"/>
      <c r="C24" s="185"/>
      <c r="D24" s="185"/>
      <c r="E24" s="186"/>
      <c r="F24" s="104">
        <f>F22-F23</f>
        <v>90536.586000000243</v>
      </c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</row>
    <row r="25" spans="1:19" s="105" customFormat="1" ht="30" customHeight="1" x14ac:dyDescent="0.25">
      <c r="A25" s="184" t="s">
        <v>196</v>
      </c>
      <c r="B25" s="185"/>
      <c r="C25" s="185"/>
      <c r="D25" s="185"/>
      <c r="E25" s="186"/>
      <c r="F25" s="101">
        <f>F13+F14-F18</f>
        <v>259329.44999999995</v>
      </c>
      <c r="G25" s="103"/>
      <c r="H25" s="103">
        <f>180123.46+79205.99</f>
        <v>259329.45</v>
      </c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</row>
    <row r="26" spans="1:19" s="80" customFormat="1" ht="11.45" customHeight="1" x14ac:dyDescent="0.25">
      <c r="A26" s="81"/>
      <c r="B26" s="81"/>
      <c r="C26" s="81"/>
      <c r="D26" s="81"/>
      <c r="E26" s="81"/>
      <c r="F26" s="81"/>
    </row>
    <row r="27" spans="1:19" s="82" customFormat="1" ht="55.5" customHeight="1" x14ac:dyDescent="0.2">
      <c r="A27" s="183" t="s">
        <v>197</v>
      </c>
      <c r="B27" s="183"/>
      <c r="C27" s="183"/>
      <c r="D27" s="183"/>
    </row>
    <row r="28" spans="1:19" s="54" customFormat="1" ht="21.75" customHeight="1" x14ac:dyDescent="0.25">
      <c r="A28" s="187" t="s">
        <v>198</v>
      </c>
      <c r="B28" s="187"/>
      <c r="C28" s="187"/>
      <c r="D28" s="187"/>
    </row>
    <row r="29" spans="1:19" s="54" customFormat="1" ht="22.5" customHeight="1" x14ac:dyDescent="0.25">
      <c r="A29" s="183" t="s">
        <v>46</v>
      </c>
      <c r="B29" s="183"/>
      <c r="C29" s="183"/>
      <c r="D29" s="183"/>
    </row>
    <row r="30" spans="1:19" s="54" customFormat="1" ht="22.5" customHeight="1" x14ac:dyDescent="0.25">
      <c r="A30" s="183" t="s">
        <v>47</v>
      </c>
      <c r="B30" s="183"/>
      <c r="C30" s="183"/>
      <c r="D30" s="55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9"/>
  <sheetViews>
    <sheetView view="pageBreakPreview" topLeftCell="A9" zoomScaleNormal="100" zoomScaleSheetLayoutView="100" workbookViewId="0">
      <selection activeCell="A21" sqref="A21:E21"/>
    </sheetView>
  </sheetViews>
  <sheetFormatPr defaultRowHeight="15" x14ac:dyDescent="0.25"/>
  <cols>
    <col min="1" max="1" width="56.7109375" style="130" customWidth="1"/>
    <col min="2" max="2" width="13.85546875" style="130" customWidth="1"/>
    <col min="3" max="3" width="12" style="130" customWidth="1"/>
    <col min="4" max="4" width="13.85546875" style="130" customWidth="1"/>
    <col min="5" max="5" width="14.7109375" style="130" customWidth="1"/>
    <col min="6" max="255" width="8.140625" style="130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30" customFormat="1" ht="23.25" customHeight="1" x14ac:dyDescent="0.25">
      <c r="A1" s="204"/>
      <c r="B1" s="204"/>
      <c r="C1" s="204"/>
      <c r="D1" s="204"/>
      <c r="E1" s="204"/>
    </row>
    <row r="2" spans="1:5" s="130" customFormat="1" x14ac:dyDescent="0.25">
      <c r="A2" s="204" t="s">
        <v>267</v>
      </c>
      <c r="B2" s="204"/>
      <c r="C2" s="204"/>
      <c r="D2" s="204"/>
      <c r="E2" s="204"/>
    </row>
    <row r="3" spans="1:5" s="130" customFormat="1" ht="15.75" customHeight="1" x14ac:dyDescent="0.25">
      <c r="B3" s="204" t="s">
        <v>312</v>
      </c>
      <c r="C3" s="204"/>
      <c r="D3" s="204"/>
      <c r="E3" s="204"/>
    </row>
    <row r="4" spans="1:5" s="130" customFormat="1" x14ac:dyDescent="0.25">
      <c r="A4" s="206" t="s">
        <v>268</v>
      </c>
      <c r="B4" s="206"/>
      <c r="C4" s="206"/>
      <c r="D4" s="206"/>
      <c r="E4" s="206"/>
    </row>
    <row r="5" spans="1:5" s="130" customFormat="1" x14ac:dyDescent="0.25">
      <c r="A5" s="206" t="s">
        <v>269</v>
      </c>
      <c r="B5" s="206"/>
      <c r="C5" s="206"/>
      <c r="D5" s="206"/>
      <c r="E5" s="206"/>
    </row>
    <row r="6" spans="1:5" s="130" customFormat="1" ht="26.25" customHeight="1" x14ac:dyDescent="0.25">
      <c r="A6" s="204" t="s">
        <v>270</v>
      </c>
      <c r="B6" s="204"/>
      <c r="C6" s="204"/>
      <c r="D6" s="204"/>
      <c r="E6" s="130" t="s">
        <v>324</v>
      </c>
    </row>
    <row r="7" spans="1:5" s="130" customFormat="1" x14ac:dyDescent="0.25">
      <c r="A7" s="204"/>
      <c r="B7" s="204"/>
      <c r="C7" s="204"/>
      <c r="D7" s="204"/>
      <c r="E7" s="204"/>
    </row>
    <row r="8" spans="1:5" s="130" customFormat="1" ht="28.5" customHeight="1" x14ac:dyDescent="0.25">
      <c r="A8" s="205" t="s">
        <v>313</v>
      </c>
      <c r="B8" s="205"/>
      <c r="C8" s="205"/>
      <c r="D8" s="205"/>
      <c r="E8" s="205"/>
    </row>
    <row r="9" spans="1:5" s="130" customFormat="1" ht="29.25" customHeight="1" x14ac:dyDescent="0.25">
      <c r="A9" s="205" t="s">
        <v>272</v>
      </c>
      <c r="B9" s="205"/>
      <c r="C9" s="205"/>
      <c r="D9" s="205"/>
      <c r="E9" s="205"/>
    </row>
    <row r="10" spans="1:5" s="130" customFormat="1" ht="30" customHeight="1" x14ac:dyDescent="0.25">
      <c r="A10" s="205" t="s">
        <v>273</v>
      </c>
      <c r="B10" s="205"/>
      <c r="C10" s="205"/>
      <c r="D10" s="205"/>
      <c r="E10" s="205"/>
    </row>
    <row r="11" spans="1:5" s="130" customFormat="1" ht="30" customHeight="1" x14ac:dyDescent="0.25">
      <c r="A11" s="205" t="s">
        <v>274</v>
      </c>
      <c r="B11" s="205"/>
      <c r="C11" s="205"/>
      <c r="D11" s="205"/>
      <c r="E11" s="205"/>
    </row>
    <row r="12" spans="1:5" s="130" customFormat="1" ht="29.25" customHeight="1" x14ac:dyDescent="0.25">
      <c r="A12" s="205" t="s">
        <v>275</v>
      </c>
      <c r="B12" s="205"/>
      <c r="C12" s="205"/>
      <c r="D12" s="205"/>
      <c r="E12" s="205"/>
    </row>
    <row r="13" spans="1:5" s="130" customFormat="1" ht="28.5" customHeight="1" x14ac:dyDescent="0.25">
      <c r="A13" s="205" t="s">
        <v>276</v>
      </c>
      <c r="B13" s="205"/>
      <c r="C13" s="205"/>
      <c r="D13" s="205"/>
      <c r="E13" s="205"/>
    </row>
    <row r="14" spans="1:5" s="130" customFormat="1" ht="15.75" customHeight="1" x14ac:dyDescent="0.25">
      <c r="A14" s="204"/>
      <c r="B14" s="204"/>
      <c r="C14" s="204"/>
      <c r="D14" s="204"/>
      <c r="E14" s="204"/>
    </row>
    <row r="15" spans="1:5" s="130" customFormat="1" ht="135" x14ac:dyDescent="0.25">
      <c r="A15" s="35" t="s">
        <v>2</v>
      </c>
      <c r="B15" s="131" t="s">
        <v>278</v>
      </c>
      <c r="C15" s="131" t="s">
        <v>0</v>
      </c>
      <c r="D15" s="131" t="s">
        <v>277</v>
      </c>
      <c r="E15" s="131" t="s">
        <v>1</v>
      </c>
    </row>
    <row r="16" spans="1:5" s="130" customFormat="1" x14ac:dyDescent="0.25">
      <c r="A16" s="135" t="s">
        <v>8</v>
      </c>
      <c r="B16" s="132"/>
      <c r="C16" s="132"/>
      <c r="D16" s="132"/>
      <c r="E16" s="132"/>
    </row>
    <row r="17" spans="1:5" s="130" customFormat="1" x14ac:dyDescent="0.25">
      <c r="A17" s="35" t="s">
        <v>56</v>
      </c>
      <c r="B17" s="48" t="s">
        <v>22</v>
      </c>
      <c r="C17" s="48" t="s">
        <v>11</v>
      </c>
      <c r="D17" s="48">
        <v>0.13</v>
      </c>
      <c r="E17" s="48">
        <v>6169.33</v>
      </c>
    </row>
    <row r="18" spans="1:5" s="130" customFormat="1" ht="28.5" x14ac:dyDescent="0.25">
      <c r="A18" s="135" t="s">
        <v>279</v>
      </c>
      <c r="B18" s="132"/>
      <c r="C18" s="132"/>
      <c r="D18" s="132"/>
      <c r="E18" s="132"/>
    </row>
    <row r="19" spans="1:5" s="130" customFormat="1" x14ac:dyDescent="0.25">
      <c r="A19" s="35" t="s">
        <v>325</v>
      </c>
      <c r="B19" s="48" t="s">
        <v>23</v>
      </c>
      <c r="C19" s="48" t="s">
        <v>12</v>
      </c>
      <c r="D19" s="48">
        <f>E19</f>
        <v>650.91</v>
      </c>
      <c r="E19" s="48">
        <v>650.91</v>
      </c>
    </row>
    <row r="20" spans="1:5" s="130" customFormat="1" x14ac:dyDescent="0.25">
      <c r="A20" s="35" t="s">
        <v>326</v>
      </c>
      <c r="B20" s="48" t="s">
        <v>23</v>
      </c>
      <c r="C20" s="48" t="s">
        <v>12</v>
      </c>
      <c r="D20" s="48">
        <f t="shared" ref="D20:D33" si="0">E20</f>
        <v>21685.200000000001</v>
      </c>
      <c r="E20" s="48">
        <v>21685.200000000001</v>
      </c>
    </row>
    <row r="21" spans="1:5" s="130" customFormat="1" ht="30" x14ac:dyDescent="0.25">
      <c r="A21" s="35" t="s">
        <v>201</v>
      </c>
      <c r="B21" s="48" t="s">
        <v>23</v>
      </c>
      <c r="C21" s="48" t="s">
        <v>94</v>
      </c>
      <c r="D21" s="48">
        <f t="shared" si="0"/>
        <v>1726.64</v>
      </c>
      <c r="E21" s="48">
        <v>1726.64</v>
      </c>
    </row>
    <row r="22" spans="1:5" s="130" customFormat="1" ht="30" x14ac:dyDescent="0.25">
      <c r="A22" s="35" t="s">
        <v>327</v>
      </c>
      <c r="B22" s="48" t="s">
        <v>23</v>
      </c>
      <c r="C22" s="48" t="s">
        <v>94</v>
      </c>
      <c r="D22" s="48">
        <f t="shared" si="0"/>
        <v>1538.33</v>
      </c>
      <c r="E22" s="48">
        <v>1538.33</v>
      </c>
    </row>
    <row r="23" spans="1:5" s="130" customFormat="1" x14ac:dyDescent="0.25">
      <c r="A23" s="35" t="s">
        <v>328</v>
      </c>
      <c r="B23" s="48" t="s">
        <v>23</v>
      </c>
      <c r="C23" s="48" t="s">
        <v>13</v>
      </c>
      <c r="D23" s="48">
        <f t="shared" si="0"/>
        <v>2349.89</v>
      </c>
      <c r="E23" s="48">
        <v>2349.89</v>
      </c>
    </row>
    <row r="24" spans="1:5" s="130" customFormat="1" x14ac:dyDescent="0.25">
      <c r="A24" s="35" t="s">
        <v>329</v>
      </c>
      <c r="B24" s="48">
        <v>1</v>
      </c>
      <c r="C24" s="48" t="s">
        <v>13</v>
      </c>
      <c r="D24" s="48">
        <f t="shared" si="0"/>
        <v>846.23</v>
      </c>
      <c r="E24" s="48">
        <v>846.23</v>
      </c>
    </row>
    <row r="25" spans="1:5" s="130" customFormat="1" x14ac:dyDescent="0.25">
      <c r="A25" s="35" t="s">
        <v>330</v>
      </c>
      <c r="B25" s="48">
        <v>1</v>
      </c>
      <c r="C25" s="48" t="s">
        <v>13</v>
      </c>
      <c r="D25" s="48">
        <f t="shared" si="0"/>
        <v>3736.93</v>
      </c>
      <c r="E25" s="48">
        <v>3736.93</v>
      </c>
    </row>
    <row r="26" spans="1:5" s="130" customFormat="1" x14ac:dyDescent="0.25">
      <c r="A26" s="35" t="s">
        <v>331</v>
      </c>
      <c r="B26" s="48">
        <v>1</v>
      </c>
      <c r="C26" s="48" t="s">
        <v>13</v>
      </c>
      <c r="D26" s="48">
        <f t="shared" si="0"/>
        <v>4761.95</v>
      </c>
      <c r="E26" s="48">
        <v>4761.95</v>
      </c>
    </row>
    <row r="27" spans="1:5" s="130" customFormat="1" x14ac:dyDescent="0.25">
      <c r="A27" s="35" t="s">
        <v>280</v>
      </c>
      <c r="B27" s="48" t="s">
        <v>263</v>
      </c>
      <c r="C27" s="48" t="s">
        <v>12</v>
      </c>
      <c r="D27" s="48">
        <f t="shared" si="0"/>
        <v>238231.13</v>
      </c>
      <c r="E27" s="48">
        <v>238231.13</v>
      </c>
    </row>
    <row r="28" spans="1:5" s="130" customFormat="1" x14ac:dyDescent="0.25">
      <c r="A28" s="35" t="s">
        <v>281</v>
      </c>
      <c r="B28" s="48" t="s">
        <v>263</v>
      </c>
      <c r="C28" s="48" t="s">
        <v>12</v>
      </c>
      <c r="D28" s="48">
        <f t="shared" si="0"/>
        <v>3332.66</v>
      </c>
      <c r="E28" s="48">
        <v>3332.66</v>
      </c>
    </row>
    <row r="29" spans="1:5" s="130" customFormat="1" ht="30" x14ac:dyDescent="0.25">
      <c r="A29" s="35" t="s">
        <v>282</v>
      </c>
      <c r="B29" s="48" t="s">
        <v>23</v>
      </c>
      <c r="C29" s="48" t="s">
        <v>11</v>
      </c>
      <c r="D29" s="48">
        <f t="shared" si="0"/>
        <v>3300</v>
      </c>
      <c r="E29" s="48">
        <v>3300</v>
      </c>
    </row>
    <row r="30" spans="1:5" s="130" customFormat="1" ht="28.5" x14ac:dyDescent="0.25">
      <c r="A30" s="135" t="s">
        <v>107</v>
      </c>
      <c r="B30" s="132"/>
      <c r="C30" s="132"/>
      <c r="D30" s="48"/>
      <c r="E30" s="132"/>
    </row>
    <row r="31" spans="1:5" s="130" customFormat="1" ht="30" x14ac:dyDescent="0.25">
      <c r="A31" s="35" t="s">
        <v>209</v>
      </c>
      <c r="B31" s="48" t="s">
        <v>23</v>
      </c>
      <c r="C31" s="48" t="s">
        <v>11</v>
      </c>
      <c r="D31" s="48">
        <f t="shared" si="0"/>
        <v>91388.06</v>
      </c>
      <c r="E31" s="48">
        <v>91388.06</v>
      </c>
    </row>
    <row r="32" spans="1:5" s="130" customFormat="1" x14ac:dyDescent="0.25">
      <c r="A32" s="135" t="s">
        <v>108</v>
      </c>
      <c r="B32" s="132"/>
      <c r="C32" s="132"/>
      <c r="D32" s="48"/>
      <c r="E32" s="132"/>
    </row>
    <row r="33" spans="1:5" s="130" customFormat="1" x14ac:dyDescent="0.25">
      <c r="A33" s="35" t="s">
        <v>210</v>
      </c>
      <c r="B33" s="48" t="s">
        <v>262</v>
      </c>
      <c r="C33" s="48" t="s">
        <v>285</v>
      </c>
      <c r="D33" s="48">
        <f t="shared" si="0"/>
        <v>13600</v>
      </c>
      <c r="E33" s="48">
        <v>13600</v>
      </c>
    </row>
    <row r="34" spans="1:5" s="130" customFormat="1" ht="28.5" x14ac:dyDescent="0.25">
      <c r="A34" s="135" t="s">
        <v>286</v>
      </c>
      <c r="B34" s="132"/>
      <c r="C34" s="132"/>
      <c r="D34" s="132"/>
      <c r="E34" s="132"/>
    </row>
    <row r="35" spans="1:5" s="130" customFormat="1" x14ac:dyDescent="0.25">
      <c r="A35" s="35" t="s">
        <v>332</v>
      </c>
      <c r="B35" s="48">
        <v>1</v>
      </c>
      <c r="C35" s="48" t="s">
        <v>13</v>
      </c>
      <c r="D35" s="48">
        <f>E35/B35</f>
        <v>704.19</v>
      </c>
      <c r="E35" s="48">
        <v>704.19</v>
      </c>
    </row>
    <row r="36" spans="1:5" s="130" customFormat="1" ht="30" x14ac:dyDescent="0.25">
      <c r="A36" s="35" t="s">
        <v>333</v>
      </c>
      <c r="B36" s="48">
        <v>2.1999999999999999E-2</v>
      </c>
      <c r="C36" s="48" t="s">
        <v>334</v>
      </c>
      <c r="D36" s="48">
        <f t="shared" ref="D36:D71" si="1">E36/B36</f>
        <v>22690</v>
      </c>
      <c r="E36" s="48">
        <v>499.18</v>
      </c>
    </row>
    <row r="37" spans="1:5" s="130" customFormat="1" x14ac:dyDescent="0.25">
      <c r="A37" s="35" t="s">
        <v>335</v>
      </c>
      <c r="B37" s="48">
        <v>1</v>
      </c>
      <c r="C37" s="48" t="s">
        <v>15</v>
      </c>
      <c r="D37" s="48">
        <f t="shared" si="1"/>
        <v>724.61</v>
      </c>
      <c r="E37" s="48">
        <v>724.61</v>
      </c>
    </row>
    <row r="38" spans="1:5" s="130" customFormat="1" ht="30" x14ac:dyDescent="0.25">
      <c r="A38" s="35" t="s">
        <v>336</v>
      </c>
      <c r="B38" s="48" t="s">
        <v>23</v>
      </c>
      <c r="C38" s="48" t="s">
        <v>16</v>
      </c>
      <c r="D38" s="48">
        <f>E38</f>
        <v>4612.7299999999996</v>
      </c>
      <c r="E38" s="48">
        <v>4612.7299999999996</v>
      </c>
    </row>
    <row r="39" spans="1:5" s="130" customFormat="1" x14ac:dyDescent="0.25">
      <c r="A39" s="35" t="s">
        <v>337</v>
      </c>
      <c r="B39" s="48">
        <v>2</v>
      </c>
      <c r="C39" s="48" t="s">
        <v>13</v>
      </c>
      <c r="D39" s="48">
        <f t="shared" si="1"/>
        <v>929.15499999999997</v>
      </c>
      <c r="E39" s="48">
        <v>1858.31</v>
      </c>
    </row>
    <row r="40" spans="1:5" s="130" customFormat="1" ht="30" x14ac:dyDescent="0.25">
      <c r="A40" s="35" t="s">
        <v>338</v>
      </c>
      <c r="B40" s="48">
        <v>0.01</v>
      </c>
      <c r="C40" s="48" t="s">
        <v>17</v>
      </c>
      <c r="D40" s="48">
        <f t="shared" si="1"/>
        <v>30407</v>
      </c>
      <c r="E40" s="48">
        <v>304.07</v>
      </c>
    </row>
    <row r="41" spans="1:5" s="130" customFormat="1" ht="30" x14ac:dyDescent="0.25">
      <c r="A41" s="35" t="s">
        <v>153</v>
      </c>
      <c r="B41" s="48">
        <v>2</v>
      </c>
      <c r="C41" s="48" t="s">
        <v>13</v>
      </c>
      <c r="D41" s="48">
        <f t="shared" si="1"/>
        <v>477.14499999999998</v>
      </c>
      <c r="E41" s="48">
        <v>954.29</v>
      </c>
    </row>
    <row r="42" spans="1:5" s="130" customFormat="1" x14ac:dyDescent="0.25">
      <c r="A42" s="35" t="s">
        <v>339</v>
      </c>
      <c r="B42" s="48">
        <v>1</v>
      </c>
      <c r="C42" s="48" t="s">
        <v>13</v>
      </c>
      <c r="D42" s="48">
        <f t="shared" si="1"/>
        <v>501.8</v>
      </c>
      <c r="E42" s="48">
        <v>501.8</v>
      </c>
    </row>
    <row r="43" spans="1:5" s="130" customFormat="1" ht="30" x14ac:dyDescent="0.25">
      <c r="A43" s="35" t="s">
        <v>340</v>
      </c>
      <c r="B43" s="48">
        <v>0.04</v>
      </c>
      <c r="C43" s="48" t="s">
        <v>15</v>
      </c>
      <c r="D43" s="48">
        <f t="shared" si="1"/>
        <v>88104</v>
      </c>
      <c r="E43" s="48">
        <v>3524.16</v>
      </c>
    </row>
    <row r="44" spans="1:5" s="130" customFormat="1" x14ac:dyDescent="0.25">
      <c r="A44" s="35" t="s">
        <v>341</v>
      </c>
      <c r="B44" s="48">
        <v>4</v>
      </c>
      <c r="C44" s="48" t="s">
        <v>165</v>
      </c>
      <c r="D44" s="48">
        <f t="shared" si="1"/>
        <v>100.675</v>
      </c>
      <c r="E44" s="48">
        <v>402.7</v>
      </c>
    </row>
    <row r="45" spans="1:5" s="130" customFormat="1" x14ac:dyDescent="0.25">
      <c r="A45" s="35" t="s">
        <v>60</v>
      </c>
      <c r="B45" s="48">
        <v>1</v>
      </c>
      <c r="C45" s="48" t="s">
        <v>14</v>
      </c>
      <c r="D45" s="48">
        <f t="shared" si="1"/>
        <v>1012.36</v>
      </c>
      <c r="E45" s="48">
        <v>1012.36</v>
      </c>
    </row>
    <row r="46" spans="1:5" s="130" customFormat="1" x14ac:dyDescent="0.25">
      <c r="A46" s="35" t="s">
        <v>342</v>
      </c>
      <c r="B46" s="48">
        <v>0.17</v>
      </c>
      <c r="C46" s="48" t="s">
        <v>16</v>
      </c>
      <c r="D46" s="48">
        <f t="shared" si="1"/>
        <v>1813.705882352941</v>
      </c>
      <c r="E46" s="48">
        <v>308.33</v>
      </c>
    </row>
    <row r="47" spans="1:5" s="130" customFormat="1" x14ac:dyDescent="0.25">
      <c r="A47" s="35" t="s">
        <v>213</v>
      </c>
      <c r="B47" s="48">
        <v>1</v>
      </c>
      <c r="C47" s="48" t="s">
        <v>214</v>
      </c>
      <c r="D47" s="48">
        <f t="shared" si="1"/>
        <v>1104.73</v>
      </c>
      <c r="E47" s="48">
        <v>1104.73</v>
      </c>
    </row>
    <row r="48" spans="1:5" s="130" customFormat="1" x14ac:dyDescent="0.25">
      <c r="A48" s="35" t="s">
        <v>79</v>
      </c>
      <c r="B48" s="48">
        <v>0.08</v>
      </c>
      <c r="C48" s="48" t="s">
        <v>80</v>
      </c>
      <c r="D48" s="48">
        <f t="shared" si="1"/>
        <v>30249.124999999996</v>
      </c>
      <c r="E48" s="48">
        <v>2419.9299999999998</v>
      </c>
    </row>
    <row r="49" spans="1:5" s="130" customFormat="1" ht="30" x14ac:dyDescent="0.25">
      <c r="A49" s="35" t="s">
        <v>62</v>
      </c>
      <c r="B49" s="48">
        <v>2.14</v>
      </c>
      <c r="C49" s="48" t="s">
        <v>16</v>
      </c>
      <c r="D49" s="48">
        <f t="shared" si="1"/>
        <v>2028.3925233644859</v>
      </c>
      <c r="E49" s="48">
        <v>4340.76</v>
      </c>
    </row>
    <row r="50" spans="1:5" s="130" customFormat="1" ht="30" x14ac:dyDescent="0.25">
      <c r="A50" s="35" t="s">
        <v>215</v>
      </c>
      <c r="B50" s="48">
        <v>0.01</v>
      </c>
      <c r="C50" s="48" t="s">
        <v>17</v>
      </c>
      <c r="D50" s="48">
        <f t="shared" si="1"/>
        <v>30144</v>
      </c>
      <c r="E50" s="48">
        <v>301.44</v>
      </c>
    </row>
    <row r="51" spans="1:5" s="130" customFormat="1" x14ac:dyDescent="0.25">
      <c r="A51" s="35" t="s">
        <v>81</v>
      </c>
      <c r="B51" s="48">
        <v>0.16</v>
      </c>
      <c r="C51" s="48" t="s">
        <v>15</v>
      </c>
      <c r="D51" s="48">
        <f t="shared" si="1"/>
        <v>17339.8125</v>
      </c>
      <c r="E51" s="48">
        <v>2774.37</v>
      </c>
    </row>
    <row r="52" spans="1:5" s="130" customFormat="1" ht="30" x14ac:dyDescent="0.25">
      <c r="A52" s="35" t="s">
        <v>65</v>
      </c>
      <c r="B52" s="48">
        <v>4</v>
      </c>
      <c r="C52" s="48" t="s">
        <v>18</v>
      </c>
      <c r="D52" s="48">
        <f t="shared" si="1"/>
        <v>252.17250000000001</v>
      </c>
      <c r="E52" s="48">
        <v>1008.69</v>
      </c>
    </row>
    <row r="53" spans="1:5" s="130" customFormat="1" x14ac:dyDescent="0.25">
      <c r="A53" s="35" t="s">
        <v>343</v>
      </c>
      <c r="B53" s="48">
        <v>3</v>
      </c>
      <c r="C53" s="48" t="s">
        <v>165</v>
      </c>
      <c r="D53" s="48">
        <f t="shared" si="1"/>
        <v>80.72</v>
      </c>
      <c r="E53" s="48">
        <v>242.16</v>
      </c>
    </row>
    <row r="54" spans="1:5" s="130" customFormat="1" x14ac:dyDescent="0.25">
      <c r="A54" s="35" t="s">
        <v>291</v>
      </c>
      <c r="B54" s="48">
        <v>1</v>
      </c>
      <c r="C54" s="48" t="s">
        <v>13</v>
      </c>
      <c r="D54" s="48">
        <f t="shared" si="1"/>
        <v>7183.98</v>
      </c>
      <c r="E54" s="48">
        <v>7183.98</v>
      </c>
    </row>
    <row r="55" spans="1:5" s="130" customFormat="1" x14ac:dyDescent="0.25">
      <c r="A55" s="35" t="s">
        <v>66</v>
      </c>
      <c r="B55" s="48">
        <v>1</v>
      </c>
      <c r="C55" s="48" t="s">
        <v>14</v>
      </c>
      <c r="D55" s="48">
        <f>E55</f>
        <v>11647.16</v>
      </c>
      <c r="E55" s="48">
        <v>11647.16</v>
      </c>
    </row>
    <row r="56" spans="1:5" s="130" customFormat="1" ht="30" x14ac:dyDescent="0.25">
      <c r="A56" s="35" t="s">
        <v>217</v>
      </c>
      <c r="B56" s="48">
        <v>1</v>
      </c>
      <c r="C56" s="48" t="s">
        <v>20</v>
      </c>
      <c r="D56" s="48">
        <f t="shared" si="1"/>
        <v>868.12</v>
      </c>
      <c r="E56" s="48">
        <v>868.12</v>
      </c>
    </row>
    <row r="57" spans="1:5" s="130" customFormat="1" ht="30" x14ac:dyDescent="0.25">
      <c r="A57" s="35" t="s">
        <v>293</v>
      </c>
      <c r="B57" s="48">
        <v>0.01</v>
      </c>
      <c r="C57" s="48" t="s">
        <v>20</v>
      </c>
      <c r="D57" s="48">
        <f t="shared" si="1"/>
        <v>30424</v>
      </c>
      <c r="E57" s="48">
        <v>304.24</v>
      </c>
    </row>
    <row r="58" spans="1:5" s="130" customFormat="1" x14ac:dyDescent="0.25">
      <c r="A58" s="35" t="s">
        <v>69</v>
      </c>
      <c r="B58" s="48">
        <v>33</v>
      </c>
      <c r="C58" s="48" t="s">
        <v>20</v>
      </c>
      <c r="D58" s="48">
        <f t="shared" si="1"/>
        <v>300.79878787878789</v>
      </c>
      <c r="E58" s="48">
        <v>9926.36</v>
      </c>
    </row>
    <row r="59" spans="1:5" s="130" customFormat="1" ht="28.5" x14ac:dyDescent="0.25">
      <c r="A59" s="135" t="s">
        <v>294</v>
      </c>
      <c r="B59" s="132"/>
      <c r="C59" s="132"/>
      <c r="D59" s="48"/>
      <c r="E59" s="132"/>
    </row>
    <row r="60" spans="1:5" s="130" customFormat="1" x14ac:dyDescent="0.25">
      <c r="A60" s="35" t="s">
        <v>344</v>
      </c>
      <c r="B60" s="48">
        <v>0.01</v>
      </c>
      <c r="C60" s="48" t="s">
        <v>17</v>
      </c>
      <c r="D60" s="48">
        <f t="shared" si="1"/>
        <v>34425</v>
      </c>
      <c r="E60" s="48">
        <v>344.25</v>
      </c>
    </row>
    <row r="61" spans="1:5" s="130" customFormat="1" ht="30" x14ac:dyDescent="0.25">
      <c r="A61" s="35" t="s">
        <v>345</v>
      </c>
      <c r="B61" s="48">
        <v>0.03</v>
      </c>
      <c r="C61" s="48" t="s">
        <v>17</v>
      </c>
      <c r="D61" s="48">
        <f t="shared" si="1"/>
        <v>123603.33333333333</v>
      </c>
      <c r="E61" s="48">
        <v>3708.1</v>
      </c>
    </row>
    <row r="62" spans="1:5" s="130" customFormat="1" ht="30" x14ac:dyDescent="0.25">
      <c r="A62" s="35" t="s">
        <v>346</v>
      </c>
      <c r="B62" s="48">
        <v>3.7999999999999999E-2</v>
      </c>
      <c r="C62" s="48" t="s">
        <v>94</v>
      </c>
      <c r="D62" s="48">
        <f t="shared" si="1"/>
        <v>56173.15789473684</v>
      </c>
      <c r="E62" s="48">
        <v>2134.58</v>
      </c>
    </row>
    <row r="63" spans="1:5" s="130" customFormat="1" ht="30" x14ac:dyDescent="0.25">
      <c r="A63" s="35" t="s">
        <v>336</v>
      </c>
      <c r="B63" s="48" t="s">
        <v>23</v>
      </c>
      <c r="C63" s="48" t="s">
        <v>16</v>
      </c>
      <c r="D63" s="48">
        <f>E63</f>
        <v>4364.04</v>
      </c>
      <c r="E63" s="48">
        <v>4364.04</v>
      </c>
    </row>
    <row r="64" spans="1:5" s="130" customFormat="1" x14ac:dyDescent="0.25">
      <c r="A64" s="35" t="s">
        <v>347</v>
      </c>
      <c r="B64" s="48">
        <v>2</v>
      </c>
      <c r="C64" s="48" t="s">
        <v>348</v>
      </c>
      <c r="D64" s="48">
        <f t="shared" si="1"/>
        <v>479.46</v>
      </c>
      <c r="E64" s="48">
        <v>958.92</v>
      </c>
    </row>
    <row r="65" spans="1:5" s="130" customFormat="1" x14ac:dyDescent="0.25">
      <c r="A65" s="35" t="s">
        <v>221</v>
      </c>
      <c r="B65" s="48">
        <v>0.4</v>
      </c>
      <c r="C65" s="48" t="s">
        <v>121</v>
      </c>
      <c r="D65" s="48">
        <f t="shared" si="1"/>
        <v>2267.4</v>
      </c>
      <c r="E65" s="48">
        <v>906.96</v>
      </c>
    </row>
    <row r="66" spans="1:5" s="130" customFormat="1" ht="30" x14ac:dyDescent="0.25">
      <c r="A66" s="35" t="s">
        <v>70</v>
      </c>
      <c r="B66" s="48">
        <v>2.14</v>
      </c>
      <c r="C66" s="48" t="s">
        <v>16</v>
      </c>
      <c r="D66" s="48">
        <f t="shared" si="1"/>
        <v>2025.5934579439254</v>
      </c>
      <c r="E66" s="48">
        <v>4334.7700000000004</v>
      </c>
    </row>
    <row r="67" spans="1:5" s="130" customFormat="1" ht="30" x14ac:dyDescent="0.25">
      <c r="A67" s="35" t="s">
        <v>144</v>
      </c>
      <c r="B67" s="48">
        <v>2.14</v>
      </c>
      <c r="C67" s="48" t="s">
        <v>16</v>
      </c>
      <c r="D67" s="48">
        <f t="shared" si="1"/>
        <v>2008.0654205607477</v>
      </c>
      <c r="E67" s="48">
        <v>4297.26</v>
      </c>
    </row>
    <row r="68" spans="1:5" s="130" customFormat="1" x14ac:dyDescent="0.25">
      <c r="A68" s="35" t="s">
        <v>349</v>
      </c>
      <c r="B68" s="48">
        <v>200</v>
      </c>
      <c r="C68" s="48" t="s">
        <v>71</v>
      </c>
      <c r="D68" s="48">
        <f t="shared" si="1"/>
        <v>42.2258</v>
      </c>
      <c r="E68" s="48">
        <v>8445.16</v>
      </c>
    </row>
    <row r="69" spans="1:5" s="130" customFormat="1" ht="30" x14ac:dyDescent="0.25">
      <c r="A69" s="35" t="s">
        <v>82</v>
      </c>
      <c r="B69" s="48">
        <v>180</v>
      </c>
      <c r="C69" s="48" t="s">
        <v>83</v>
      </c>
      <c r="D69" s="48">
        <f t="shared" si="1"/>
        <v>58.173277777777784</v>
      </c>
      <c r="E69" s="48">
        <v>10471.19</v>
      </c>
    </row>
    <row r="70" spans="1:5" s="130" customFormat="1" x14ac:dyDescent="0.25">
      <c r="A70" s="35" t="s">
        <v>223</v>
      </c>
      <c r="B70" s="48" t="s">
        <v>24</v>
      </c>
      <c r="C70" s="48" t="s">
        <v>16</v>
      </c>
      <c r="D70" s="48">
        <f>E70</f>
        <v>18601.66</v>
      </c>
      <c r="E70" s="48">
        <v>18601.66</v>
      </c>
    </row>
    <row r="71" spans="1:5" s="130" customFormat="1" x14ac:dyDescent="0.25">
      <c r="A71" s="35" t="s">
        <v>124</v>
      </c>
      <c r="B71" s="48">
        <v>0.01</v>
      </c>
      <c r="C71" s="48" t="s">
        <v>95</v>
      </c>
      <c r="D71" s="48">
        <f t="shared" si="1"/>
        <v>34804</v>
      </c>
      <c r="E71" s="48">
        <v>348.04</v>
      </c>
    </row>
    <row r="72" spans="1:5" s="130" customFormat="1" ht="28.5" x14ac:dyDescent="0.25">
      <c r="A72" s="135" t="s">
        <v>40</v>
      </c>
      <c r="B72" s="132"/>
      <c r="C72" s="132"/>
      <c r="D72" s="132"/>
      <c r="E72" s="132"/>
    </row>
    <row r="73" spans="1:5" s="130" customFormat="1" ht="30" x14ac:dyDescent="0.25">
      <c r="A73" s="35" t="s">
        <v>59</v>
      </c>
      <c r="B73" s="48" t="s">
        <v>262</v>
      </c>
      <c r="C73" s="48" t="s">
        <v>11</v>
      </c>
      <c r="D73" s="48">
        <f>E73</f>
        <v>10987.86</v>
      </c>
      <c r="E73" s="48">
        <v>10987.86</v>
      </c>
    </row>
    <row r="74" spans="1:5" s="130" customFormat="1" x14ac:dyDescent="0.25">
      <c r="A74" s="135" t="s">
        <v>86</v>
      </c>
      <c r="B74" s="132"/>
      <c r="C74" s="132"/>
      <c r="D74" s="48"/>
      <c r="E74" s="132"/>
    </row>
    <row r="75" spans="1:5" s="130" customFormat="1" x14ac:dyDescent="0.25">
      <c r="A75" s="35" t="s">
        <v>87</v>
      </c>
      <c r="B75" s="48" t="s">
        <v>262</v>
      </c>
      <c r="C75" s="48" t="s">
        <v>11</v>
      </c>
      <c r="D75" s="48">
        <f t="shared" ref="D75:D81" si="2">E75</f>
        <v>21600</v>
      </c>
      <c r="E75" s="48">
        <v>21600</v>
      </c>
    </row>
    <row r="76" spans="1:5" s="130" customFormat="1" ht="42.75" x14ac:dyDescent="0.25">
      <c r="A76" s="135" t="s">
        <v>350</v>
      </c>
      <c r="B76" s="132"/>
      <c r="C76" s="132"/>
      <c r="D76" s="48"/>
      <c r="E76" s="132"/>
    </row>
    <row r="77" spans="1:5" s="130" customFormat="1" x14ac:dyDescent="0.25">
      <c r="A77" s="35" t="s">
        <v>89</v>
      </c>
      <c r="B77" s="48" t="s">
        <v>23</v>
      </c>
      <c r="C77" s="48" t="s">
        <v>11</v>
      </c>
      <c r="D77" s="48">
        <f t="shared" si="2"/>
        <v>2108.0500000000002</v>
      </c>
      <c r="E77" s="48">
        <v>2108.0500000000002</v>
      </c>
    </row>
    <row r="78" spans="1:5" s="130" customFormat="1" ht="30" x14ac:dyDescent="0.25">
      <c r="A78" s="35" t="s">
        <v>351</v>
      </c>
      <c r="B78" s="48" t="s">
        <v>23</v>
      </c>
      <c r="C78" s="48" t="s">
        <v>11</v>
      </c>
      <c r="D78" s="48">
        <f t="shared" si="2"/>
        <v>2135.54</v>
      </c>
      <c r="E78" s="48">
        <v>2135.54</v>
      </c>
    </row>
    <row r="79" spans="1:5" s="130" customFormat="1" x14ac:dyDescent="0.25">
      <c r="A79" s="135" t="s">
        <v>352</v>
      </c>
      <c r="B79" s="132"/>
      <c r="C79" s="132"/>
      <c r="D79" s="48"/>
      <c r="E79" s="132"/>
    </row>
    <row r="80" spans="1:5" s="130" customFormat="1" x14ac:dyDescent="0.25">
      <c r="A80" s="35" t="s">
        <v>353</v>
      </c>
      <c r="B80" s="48" t="s">
        <v>24</v>
      </c>
      <c r="C80" s="48" t="s">
        <v>13</v>
      </c>
      <c r="D80" s="48">
        <f t="shared" si="2"/>
        <v>49811</v>
      </c>
      <c r="E80" s="48">
        <v>49811</v>
      </c>
    </row>
    <row r="81" spans="1:5" s="130" customFormat="1" x14ac:dyDescent="0.25">
      <c r="A81" s="35" t="s">
        <v>354</v>
      </c>
      <c r="B81" s="48" t="s">
        <v>24</v>
      </c>
      <c r="C81" s="48" t="s">
        <v>13</v>
      </c>
      <c r="D81" s="48">
        <f t="shared" si="2"/>
        <v>78952.77</v>
      </c>
      <c r="E81" s="48">
        <v>78952.77</v>
      </c>
    </row>
    <row r="82" spans="1:5" s="34" customFormat="1" x14ac:dyDescent="0.25">
      <c r="A82" s="44" t="s">
        <v>10</v>
      </c>
      <c r="B82" s="49"/>
      <c r="C82" s="49"/>
      <c r="D82" s="49"/>
      <c r="E82" s="49"/>
    </row>
    <row r="83" spans="1:5" s="34" customFormat="1" x14ac:dyDescent="0.25">
      <c r="A83" s="35" t="s">
        <v>75</v>
      </c>
      <c r="B83" s="48" t="s">
        <v>22</v>
      </c>
      <c r="C83" s="48" t="s">
        <v>11</v>
      </c>
      <c r="D83" s="48">
        <f>E83</f>
        <v>101303.41199999997</v>
      </c>
      <c r="E83" s="48">
        <f>SUM(E17:E81)*15%</f>
        <v>101303.41199999997</v>
      </c>
    </row>
    <row r="84" spans="1:5" s="130" customFormat="1" x14ac:dyDescent="0.25">
      <c r="A84" s="133" t="s">
        <v>26</v>
      </c>
      <c r="B84" s="48"/>
      <c r="C84" s="48"/>
      <c r="D84" s="48"/>
      <c r="E84" s="134">
        <f>SUM(E16:E83)</f>
        <v>776659.49199999985</v>
      </c>
    </row>
    <row r="85" spans="1:5" s="130" customFormat="1" x14ac:dyDescent="0.25">
      <c r="A85" s="204"/>
      <c r="B85" s="204"/>
      <c r="C85" s="204"/>
      <c r="D85" s="204"/>
      <c r="E85" s="204"/>
    </row>
    <row r="86" spans="1:5" s="130" customFormat="1" x14ac:dyDescent="0.25">
      <c r="A86" s="204"/>
      <c r="B86" s="204"/>
      <c r="C86" s="204"/>
      <c r="D86" s="204"/>
      <c r="E86" s="204"/>
    </row>
    <row r="87" spans="1:5" s="130" customFormat="1" ht="39.75" customHeight="1" x14ac:dyDescent="0.25">
      <c r="A87" s="205" t="s">
        <v>357</v>
      </c>
      <c r="B87" s="205"/>
      <c r="C87" s="205"/>
      <c r="D87" s="205"/>
      <c r="E87" s="205"/>
    </row>
    <row r="88" spans="1:5" s="130" customFormat="1" ht="27.75" customHeight="1" x14ac:dyDescent="0.25">
      <c r="A88" s="205" t="s">
        <v>308</v>
      </c>
      <c r="B88" s="205"/>
      <c r="C88" s="205"/>
      <c r="D88" s="205"/>
      <c r="E88" s="205"/>
    </row>
    <row r="89" spans="1:5" s="130" customFormat="1" ht="24" customHeight="1" x14ac:dyDescent="0.25">
      <c r="A89" s="205" t="s">
        <v>309</v>
      </c>
      <c r="B89" s="205"/>
      <c r="C89" s="205"/>
      <c r="D89" s="205"/>
      <c r="E89" s="205"/>
    </row>
    <row r="90" spans="1:5" s="130" customFormat="1" ht="30.75" customHeight="1" x14ac:dyDescent="0.25">
      <c r="A90" s="205" t="s">
        <v>310</v>
      </c>
      <c r="B90" s="205"/>
      <c r="C90" s="205"/>
      <c r="D90" s="205"/>
      <c r="E90" s="205"/>
    </row>
    <row r="91" spans="1:5" s="130" customFormat="1" x14ac:dyDescent="0.25">
      <c r="A91" s="204"/>
      <c r="B91" s="204"/>
      <c r="C91" s="204"/>
      <c r="D91" s="204"/>
      <c r="E91" s="204"/>
    </row>
    <row r="92" spans="1:5" s="130" customFormat="1" ht="24.75" customHeight="1" x14ac:dyDescent="0.25">
      <c r="B92" s="205"/>
      <c r="C92" s="205"/>
      <c r="D92" s="205"/>
      <c r="E92" s="205"/>
    </row>
    <row r="93" spans="1:5" s="130" customFormat="1" ht="18.75" customHeight="1" x14ac:dyDescent="0.25">
      <c r="A93" s="204" t="s">
        <v>355</v>
      </c>
      <c r="B93" s="204"/>
      <c r="C93" s="204"/>
      <c r="D93" s="204"/>
      <c r="E93" s="204"/>
    </row>
    <row r="94" spans="1:5" s="130" customFormat="1" ht="15.75" customHeight="1" x14ac:dyDescent="0.25">
      <c r="A94" s="204" t="s">
        <v>356</v>
      </c>
      <c r="B94" s="204"/>
      <c r="C94" s="204"/>
      <c r="D94" s="204"/>
      <c r="E94" s="204"/>
    </row>
    <row r="95" spans="1:5" s="130" customFormat="1" ht="10.5" customHeight="1" x14ac:dyDescent="0.25">
      <c r="B95" s="204"/>
      <c r="C95" s="204"/>
      <c r="D95" s="204" t="s">
        <v>28</v>
      </c>
      <c r="E95" s="204"/>
    </row>
    <row r="96" spans="1:5" s="130" customFormat="1" x14ac:dyDescent="0.25">
      <c r="A96" s="204"/>
      <c r="B96" s="204"/>
      <c r="C96" s="204"/>
      <c r="D96" s="204"/>
      <c r="E96" s="204"/>
    </row>
    <row r="97" spans="1:5" s="130" customFormat="1" x14ac:dyDescent="0.25">
      <c r="A97" s="204" t="s">
        <v>311</v>
      </c>
      <c r="B97" s="204"/>
      <c r="C97" s="204"/>
      <c r="D97" s="204"/>
      <c r="E97" s="204"/>
    </row>
    <row r="98" spans="1:5" s="130" customFormat="1" ht="10.5" customHeight="1" x14ac:dyDescent="0.25">
      <c r="B98" s="204"/>
      <c r="C98" s="204"/>
      <c r="D98" s="204" t="s">
        <v>28</v>
      </c>
      <c r="E98" s="204"/>
    </row>
    <row r="99" spans="1:5" s="130" customFormat="1" ht="11.25" customHeight="1" x14ac:dyDescent="0.25">
      <c r="A99" s="204"/>
      <c r="B99" s="204"/>
      <c r="C99" s="204"/>
      <c r="D99" s="204"/>
      <c r="E99" s="204"/>
    </row>
  </sheetData>
  <mergeCells count="31">
    <mergeCell ref="A4:E4"/>
    <mergeCell ref="A99:E99"/>
    <mergeCell ref="B95:C95"/>
    <mergeCell ref="D95:E95"/>
    <mergeCell ref="A96:E96"/>
    <mergeCell ref="A97:E97"/>
    <mergeCell ref="B98:C98"/>
    <mergeCell ref="D98:E98"/>
    <mergeCell ref="A11:E11"/>
    <mergeCell ref="A12:E12"/>
    <mergeCell ref="A13:E13"/>
    <mergeCell ref="A14:E14"/>
    <mergeCell ref="A94:E94"/>
    <mergeCell ref="A85:E85"/>
    <mergeCell ref="A86:E86"/>
    <mergeCell ref="A1:E1"/>
    <mergeCell ref="A2:E2"/>
    <mergeCell ref="B3:E3"/>
    <mergeCell ref="B92:E92"/>
    <mergeCell ref="A93:E93"/>
    <mergeCell ref="A6:D6"/>
    <mergeCell ref="A7:E7"/>
    <mergeCell ref="A8:E8"/>
    <mergeCell ref="A9:E9"/>
    <mergeCell ref="A10:E10"/>
    <mergeCell ref="A87:E87"/>
    <mergeCell ref="A88:E88"/>
    <mergeCell ref="A89:E89"/>
    <mergeCell ref="A90:E90"/>
    <mergeCell ref="A91:E91"/>
    <mergeCell ref="A5:E5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opLeftCell="A19" workbookViewId="0">
      <selection activeCell="A28" sqref="A28:XFD28"/>
    </sheetView>
  </sheetViews>
  <sheetFormatPr defaultColWidth="9.140625" defaultRowHeight="15" x14ac:dyDescent="0.25"/>
  <cols>
    <col min="1" max="1" width="12.5703125" style="83" customWidth="1"/>
    <col min="2" max="2" width="14.5703125" style="83" customWidth="1"/>
    <col min="3" max="3" width="19.5703125" style="83" customWidth="1"/>
    <col min="4" max="4" width="14.42578125" style="83" customWidth="1"/>
    <col min="5" max="5" width="18.28515625" style="83" customWidth="1"/>
    <col min="6" max="6" width="16.28515625" style="83" customWidth="1"/>
    <col min="7" max="7" width="9.140625" style="83"/>
    <col min="8" max="8" width="14.5703125" style="83" bestFit="1" customWidth="1"/>
    <col min="9" max="16384" width="9.140625" style="83"/>
  </cols>
  <sheetData>
    <row r="1" spans="1:19" s="54" customFormat="1" ht="35.25" customHeight="1" x14ac:dyDescent="0.3">
      <c r="A1" s="194" t="s">
        <v>407</v>
      </c>
      <c r="B1" s="194"/>
      <c r="C1" s="194"/>
      <c r="D1" s="194"/>
      <c r="E1" s="194"/>
      <c r="F1" s="194"/>
    </row>
    <row r="2" spans="1:19" s="54" customFormat="1" x14ac:dyDescent="0.25">
      <c r="A2" s="55"/>
      <c r="B2" s="55"/>
      <c r="C2" s="55"/>
      <c r="D2" s="55"/>
      <c r="E2" s="55"/>
      <c r="F2" s="55"/>
    </row>
    <row r="3" spans="1:19" s="54" customFormat="1" ht="19.5" customHeight="1" x14ac:dyDescent="0.25">
      <c r="A3" s="56" t="s">
        <v>408</v>
      </c>
      <c r="B3" s="56"/>
      <c r="C3" s="56"/>
      <c r="D3" s="56"/>
      <c r="E3" s="56"/>
      <c r="F3" s="57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</row>
    <row r="4" spans="1:19" s="54" customFormat="1" ht="19.5" customHeight="1" x14ac:dyDescent="0.25">
      <c r="A4" s="56"/>
      <c r="B4" s="56"/>
      <c r="C4" s="56"/>
      <c r="D4" s="56"/>
      <c r="E4" s="56"/>
      <c r="F4" s="57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5" spans="1:19" s="54" customFormat="1" ht="36.75" customHeight="1" x14ac:dyDescent="0.25">
      <c r="A5" s="195" t="s">
        <v>174</v>
      </c>
      <c r="B5" s="195"/>
      <c r="C5" s="195"/>
      <c r="D5" s="195"/>
      <c r="E5" s="195"/>
      <c r="F5" s="195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1:19" s="68" customFormat="1" ht="27.75" customHeight="1" x14ac:dyDescent="0.25">
      <c r="A6" s="98" t="s">
        <v>175</v>
      </c>
      <c r="B6" s="98">
        <v>4</v>
      </c>
      <c r="C6" s="98" t="s">
        <v>176</v>
      </c>
      <c r="D6" s="126">
        <v>3626.9</v>
      </c>
      <c r="E6" s="98" t="s">
        <v>177</v>
      </c>
      <c r="F6" s="100">
        <v>1751</v>
      </c>
      <c r="G6" s="59"/>
      <c r="H6" s="61"/>
      <c r="I6" s="62"/>
      <c r="J6" s="63"/>
      <c r="K6" s="136"/>
      <c r="L6" s="65"/>
      <c r="M6" s="65"/>
      <c r="N6" s="65"/>
      <c r="O6" s="65"/>
      <c r="P6" s="66"/>
      <c r="Q6" s="196"/>
      <c r="R6" s="197"/>
      <c r="S6" s="67"/>
    </row>
    <row r="7" spans="1:19" s="70" customFormat="1" ht="32.25" customHeight="1" x14ac:dyDescent="0.25">
      <c r="A7" s="98" t="s">
        <v>178</v>
      </c>
      <c r="B7" s="98">
        <v>4</v>
      </c>
      <c r="C7" s="98" t="s">
        <v>179</v>
      </c>
      <c r="D7" s="126">
        <f>166.4+161.4</f>
        <v>327.8</v>
      </c>
      <c r="E7" s="98" t="s">
        <v>180</v>
      </c>
      <c r="F7" s="100">
        <v>1167.4000000000001</v>
      </c>
      <c r="G7" s="59"/>
      <c r="H7" s="61"/>
      <c r="I7" s="62"/>
      <c r="J7" s="63"/>
      <c r="K7" s="136"/>
      <c r="L7" s="65"/>
      <c r="M7" s="65"/>
      <c r="N7" s="65"/>
      <c r="O7" s="65"/>
      <c r="P7" s="66"/>
      <c r="Q7" s="196"/>
      <c r="R7" s="198"/>
      <c r="S7" s="69"/>
    </row>
    <row r="8" spans="1:19" s="70" customFormat="1" ht="48.75" customHeight="1" x14ac:dyDescent="0.25">
      <c r="A8" s="98" t="s">
        <v>181</v>
      </c>
      <c r="B8" s="98">
        <v>61</v>
      </c>
      <c r="C8" s="98" t="s">
        <v>182</v>
      </c>
      <c r="D8" s="100">
        <v>425.2</v>
      </c>
      <c r="E8" s="98" t="s">
        <v>183</v>
      </c>
      <c r="F8" s="100">
        <v>547.79999999999995</v>
      </c>
      <c r="G8" s="59"/>
      <c r="H8" s="61"/>
      <c r="I8" s="62"/>
      <c r="J8" s="63"/>
      <c r="K8" s="136"/>
      <c r="L8" s="65"/>
      <c r="M8" s="65"/>
      <c r="N8" s="65"/>
      <c r="O8" s="65"/>
      <c r="P8" s="66"/>
      <c r="Q8" s="196"/>
      <c r="R8" s="197"/>
      <c r="S8" s="69"/>
    </row>
    <row r="9" spans="1:19" s="70" customFormat="1" ht="33.75" customHeight="1" x14ac:dyDescent="0.25">
      <c r="A9" s="60"/>
      <c r="B9" s="63"/>
      <c r="C9" s="60"/>
      <c r="D9" s="71"/>
      <c r="E9" s="63"/>
      <c r="F9" s="72"/>
      <c r="G9" s="59"/>
      <c r="H9" s="61"/>
      <c r="I9" s="62"/>
      <c r="J9" s="63"/>
      <c r="K9" s="136"/>
      <c r="L9" s="65"/>
      <c r="M9" s="65"/>
      <c r="N9" s="65"/>
      <c r="O9" s="65"/>
      <c r="P9" s="59"/>
      <c r="Q9" s="136"/>
      <c r="R9" s="137"/>
      <c r="S9" s="59"/>
    </row>
    <row r="10" spans="1:19" s="76" customFormat="1" ht="15" customHeight="1" thickBot="1" x14ac:dyDescent="0.3">
      <c r="A10" s="74"/>
      <c r="B10" s="74"/>
      <c r="C10" s="74"/>
      <c r="D10" s="74"/>
      <c r="E10" s="74"/>
      <c r="F10" s="138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</row>
    <row r="11" spans="1:19" s="76" customFormat="1" ht="30" customHeight="1" x14ac:dyDescent="0.25">
      <c r="A11" s="191" t="s">
        <v>184</v>
      </c>
      <c r="B11" s="192"/>
      <c r="C11" s="192"/>
      <c r="D11" s="192"/>
      <c r="E11" s="193"/>
      <c r="F11" s="77" t="s">
        <v>185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19" s="103" customFormat="1" ht="30" customHeight="1" x14ac:dyDescent="0.25">
      <c r="A12" s="184" t="s">
        <v>186</v>
      </c>
      <c r="B12" s="185"/>
      <c r="C12" s="185"/>
      <c r="D12" s="185"/>
      <c r="E12" s="186"/>
      <c r="F12" s="101">
        <v>90536.586000000243</v>
      </c>
      <c r="G12" s="162"/>
    </row>
    <row r="13" spans="1:19" s="103" customFormat="1" ht="30" customHeight="1" x14ac:dyDescent="0.25">
      <c r="A13" s="184" t="s">
        <v>187</v>
      </c>
      <c r="B13" s="185"/>
      <c r="C13" s="185"/>
      <c r="D13" s="185"/>
      <c r="E13" s="186"/>
      <c r="F13" s="101">
        <v>259329.44999999995</v>
      </c>
    </row>
    <row r="14" spans="1:19" s="103" customFormat="1" ht="30" customHeight="1" x14ac:dyDescent="0.25">
      <c r="A14" s="184" t="s">
        <v>188</v>
      </c>
      <c r="B14" s="185"/>
      <c r="C14" s="185"/>
      <c r="D14" s="185"/>
      <c r="E14" s="186"/>
      <c r="F14" s="104">
        <f>SUM(F15:F17)</f>
        <v>684699.88</v>
      </c>
    </row>
    <row r="15" spans="1:19" s="76" customFormat="1" ht="28.5" customHeight="1" x14ac:dyDescent="0.25">
      <c r="A15" s="188" t="s">
        <v>189</v>
      </c>
      <c r="B15" s="189"/>
      <c r="C15" s="189"/>
      <c r="D15" s="189"/>
      <c r="E15" s="190"/>
      <c r="F15" s="79">
        <v>624857.02</v>
      </c>
    </row>
    <row r="16" spans="1:19" s="76" customFormat="1" ht="24.75" customHeight="1" x14ac:dyDescent="0.25">
      <c r="A16" s="188" t="s">
        <v>190</v>
      </c>
      <c r="B16" s="189"/>
      <c r="C16" s="189"/>
      <c r="D16" s="189"/>
      <c r="E16" s="190"/>
      <c r="F16" s="79">
        <v>57292.86</v>
      </c>
    </row>
    <row r="17" spans="1:19" s="76" customFormat="1" ht="30" customHeight="1" x14ac:dyDescent="0.25">
      <c r="A17" s="188" t="s">
        <v>191</v>
      </c>
      <c r="B17" s="189"/>
      <c r="C17" s="189"/>
      <c r="D17" s="189"/>
      <c r="E17" s="190"/>
      <c r="F17" s="79">
        <v>2550</v>
      </c>
    </row>
    <row r="18" spans="1:19" s="103" customFormat="1" ht="30" customHeight="1" x14ac:dyDescent="0.25">
      <c r="A18" s="184" t="s">
        <v>192</v>
      </c>
      <c r="B18" s="185"/>
      <c r="C18" s="185"/>
      <c r="D18" s="185"/>
      <c r="E18" s="186"/>
      <c r="F18" s="104">
        <f>SUM(F19:F21)</f>
        <v>708911.07</v>
      </c>
    </row>
    <row r="19" spans="1:19" s="76" customFormat="1" ht="30" customHeight="1" x14ac:dyDescent="0.25">
      <c r="A19" s="188" t="s">
        <v>189</v>
      </c>
      <c r="B19" s="189"/>
      <c r="C19" s="189"/>
      <c r="D19" s="189"/>
      <c r="E19" s="190"/>
      <c r="F19" s="79">
        <v>649232.06999999995</v>
      </c>
    </row>
    <row r="20" spans="1:19" s="76" customFormat="1" ht="30" customHeight="1" x14ac:dyDescent="0.25">
      <c r="A20" s="188" t="s">
        <v>190</v>
      </c>
      <c r="B20" s="189"/>
      <c r="C20" s="189"/>
      <c r="D20" s="189"/>
      <c r="E20" s="190"/>
      <c r="F20" s="79">
        <v>57129</v>
      </c>
    </row>
    <row r="21" spans="1:19" s="80" customFormat="1" ht="30" customHeight="1" x14ac:dyDescent="0.2">
      <c r="A21" s="188" t="s">
        <v>191</v>
      </c>
      <c r="B21" s="189"/>
      <c r="C21" s="189"/>
      <c r="D21" s="189"/>
      <c r="E21" s="190"/>
      <c r="F21" s="79">
        <v>2550</v>
      </c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105" customFormat="1" ht="30" customHeight="1" x14ac:dyDescent="0.25">
      <c r="A22" s="184" t="s">
        <v>193</v>
      </c>
      <c r="B22" s="185"/>
      <c r="C22" s="185"/>
      <c r="D22" s="185"/>
      <c r="E22" s="186"/>
      <c r="F22" s="104">
        <f>F12+F18</f>
        <v>799447.65600000019</v>
      </c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</row>
    <row r="23" spans="1:19" s="105" customFormat="1" ht="30" customHeight="1" x14ac:dyDescent="0.25">
      <c r="A23" s="184" t="s">
        <v>194</v>
      </c>
      <c r="B23" s="185"/>
      <c r="C23" s="185"/>
      <c r="D23" s="185"/>
      <c r="E23" s="186"/>
      <c r="F23" s="104">
        <f>акт21!E120</f>
        <v>737670.65099999972</v>
      </c>
      <c r="G23" s="162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</row>
    <row r="24" spans="1:19" s="105" customFormat="1" ht="30" customHeight="1" x14ac:dyDescent="0.25">
      <c r="A24" s="184" t="s">
        <v>323</v>
      </c>
      <c r="B24" s="185"/>
      <c r="C24" s="185"/>
      <c r="D24" s="185"/>
      <c r="E24" s="186"/>
      <c r="F24" s="104">
        <f>F22-F23</f>
        <v>61777.00500000047</v>
      </c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</row>
    <row r="25" spans="1:19" s="105" customFormat="1" ht="30" customHeight="1" x14ac:dyDescent="0.25">
      <c r="A25" s="184" t="s">
        <v>196</v>
      </c>
      <c r="B25" s="185"/>
      <c r="C25" s="185"/>
      <c r="D25" s="185"/>
      <c r="E25" s="186"/>
      <c r="F25" s="101">
        <f>F13+F14-F18</f>
        <v>235118.26</v>
      </c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</row>
    <row r="26" spans="1:19" s="80" customFormat="1" ht="11.45" customHeight="1" x14ac:dyDescent="0.25">
      <c r="A26" s="81"/>
      <c r="B26" s="81"/>
      <c r="C26" s="81"/>
      <c r="D26" s="81"/>
      <c r="E26" s="81"/>
      <c r="F26" s="81"/>
    </row>
    <row r="27" spans="1:19" s="82" customFormat="1" ht="55.5" customHeight="1" x14ac:dyDescent="0.2">
      <c r="A27" s="183" t="s">
        <v>197</v>
      </c>
      <c r="B27" s="183"/>
      <c r="C27" s="183"/>
      <c r="D27" s="183"/>
    </row>
    <row r="28" spans="1:19" s="54" customFormat="1" ht="21.75" hidden="1" customHeight="1" x14ac:dyDescent="0.25">
      <c r="A28" s="187" t="s">
        <v>409</v>
      </c>
      <c r="B28" s="187"/>
      <c r="C28" s="187"/>
      <c r="D28" s="187"/>
    </row>
    <row r="29" spans="1:19" s="54" customFormat="1" ht="22.5" customHeight="1" x14ac:dyDescent="0.25">
      <c r="A29" s="183" t="s">
        <v>46</v>
      </c>
      <c r="B29" s="183"/>
      <c r="C29" s="183"/>
      <c r="D29" s="183"/>
    </row>
    <row r="30" spans="1:19" s="54" customFormat="1" ht="22.5" customHeight="1" x14ac:dyDescent="0.25">
      <c r="A30" s="183" t="s">
        <v>47</v>
      </c>
      <c r="B30" s="183"/>
      <c r="C30" s="183"/>
      <c r="D30" s="55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8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2"/>
  <sheetViews>
    <sheetView tabSelected="1" topLeftCell="A104" workbookViewId="0">
      <selection activeCell="A126" sqref="A126:E126"/>
    </sheetView>
  </sheetViews>
  <sheetFormatPr defaultColWidth="8.140625" defaultRowHeight="15" x14ac:dyDescent="0.25"/>
  <cols>
    <col min="1" max="1" width="62.7109375" style="139" customWidth="1"/>
    <col min="2" max="2" width="16.42578125" style="139" customWidth="1"/>
    <col min="3" max="5" width="15.5703125" style="139" customWidth="1"/>
    <col min="6" max="6" width="9.42578125" style="139" bestFit="1" customWidth="1"/>
    <col min="7" max="255" width="8.140625" style="139"/>
    <col min="256" max="256" width="8.7109375" style="139" customWidth="1"/>
    <col min="257" max="257" width="31.5703125" style="139" customWidth="1"/>
    <col min="258" max="258" width="13.85546875" style="139" customWidth="1"/>
    <col min="259" max="259" width="19.140625" style="139" customWidth="1"/>
    <col min="260" max="260" width="17.5703125" style="139" customWidth="1"/>
    <col min="261" max="261" width="14.7109375" style="139" customWidth="1"/>
    <col min="262" max="511" width="8.140625" style="139"/>
    <col min="512" max="512" width="8.7109375" style="139" customWidth="1"/>
    <col min="513" max="513" width="31.5703125" style="139" customWidth="1"/>
    <col min="514" max="514" width="13.85546875" style="139" customWidth="1"/>
    <col min="515" max="515" width="19.140625" style="139" customWidth="1"/>
    <col min="516" max="516" width="17.5703125" style="139" customWidth="1"/>
    <col min="517" max="517" width="14.7109375" style="139" customWidth="1"/>
    <col min="518" max="767" width="8.140625" style="139"/>
    <col min="768" max="768" width="8.7109375" style="139" customWidth="1"/>
    <col min="769" max="769" width="31.5703125" style="139" customWidth="1"/>
    <col min="770" max="770" width="13.85546875" style="139" customWidth="1"/>
    <col min="771" max="771" width="19.140625" style="139" customWidth="1"/>
    <col min="772" max="772" width="17.5703125" style="139" customWidth="1"/>
    <col min="773" max="773" width="14.7109375" style="139" customWidth="1"/>
    <col min="774" max="1023" width="8.140625" style="139"/>
    <col min="1024" max="1024" width="8.7109375" style="139" customWidth="1"/>
    <col min="1025" max="1025" width="31.5703125" style="139" customWidth="1"/>
    <col min="1026" max="1026" width="13.85546875" style="139" customWidth="1"/>
    <col min="1027" max="1027" width="19.140625" style="139" customWidth="1"/>
    <col min="1028" max="1028" width="17.5703125" style="139" customWidth="1"/>
    <col min="1029" max="1029" width="14.7109375" style="139" customWidth="1"/>
    <col min="1030" max="1279" width="8.140625" style="139"/>
    <col min="1280" max="1280" width="8.7109375" style="139" customWidth="1"/>
    <col min="1281" max="1281" width="31.5703125" style="139" customWidth="1"/>
    <col min="1282" max="1282" width="13.85546875" style="139" customWidth="1"/>
    <col min="1283" max="1283" width="19.140625" style="139" customWidth="1"/>
    <col min="1284" max="1284" width="17.5703125" style="139" customWidth="1"/>
    <col min="1285" max="1285" width="14.7109375" style="139" customWidth="1"/>
    <col min="1286" max="1535" width="8.140625" style="139"/>
    <col min="1536" max="1536" width="8.7109375" style="139" customWidth="1"/>
    <col min="1537" max="1537" width="31.5703125" style="139" customWidth="1"/>
    <col min="1538" max="1538" width="13.85546875" style="139" customWidth="1"/>
    <col min="1539" max="1539" width="19.140625" style="139" customWidth="1"/>
    <col min="1540" max="1540" width="17.5703125" style="139" customWidth="1"/>
    <col min="1541" max="1541" width="14.7109375" style="139" customWidth="1"/>
    <col min="1542" max="1791" width="8.140625" style="139"/>
    <col min="1792" max="1792" width="8.7109375" style="139" customWidth="1"/>
    <col min="1793" max="1793" width="31.5703125" style="139" customWidth="1"/>
    <col min="1794" max="1794" width="13.85546875" style="139" customWidth="1"/>
    <col min="1795" max="1795" width="19.140625" style="139" customWidth="1"/>
    <col min="1796" max="1796" width="17.5703125" style="139" customWidth="1"/>
    <col min="1797" max="1797" width="14.7109375" style="139" customWidth="1"/>
    <col min="1798" max="2047" width="8.140625" style="139"/>
    <col min="2048" max="2048" width="8.7109375" style="139" customWidth="1"/>
    <col min="2049" max="2049" width="31.5703125" style="139" customWidth="1"/>
    <col min="2050" max="2050" width="13.85546875" style="139" customWidth="1"/>
    <col min="2051" max="2051" width="19.140625" style="139" customWidth="1"/>
    <col min="2052" max="2052" width="17.5703125" style="139" customWidth="1"/>
    <col min="2053" max="2053" width="14.7109375" style="139" customWidth="1"/>
    <col min="2054" max="2303" width="8.140625" style="139"/>
    <col min="2304" max="2304" width="8.7109375" style="139" customWidth="1"/>
    <col min="2305" max="2305" width="31.5703125" style="139" customWidth="1"/>
    <col min="2306" max="2306" width="13.85546875" style="139" customWidth="1"/>
    <col min="2307" max="2307" width="19.140625" style="139" customWidth="1"/>
    <col min="2308" max="2308" width="17.5703125" style="139" customWidth="1"/>
    <col min="2309" max="2309" width="14.7109375" style="139" customWidth="1"/>
    <col min="2310" max="2559" width="8.140625" style="139"/>
    <col min="2560" max="2560" width="8.7109375" style="139" customWidth="1"/>
    <col min="2561" max="2561" width="31.5703125" style="139" customWidth="1"/>
    <col min="2562" max="2562" width="13.85546875" style="139" customWidth="1"/>
    <col min="2563" max="2563" width="19.140625" style="139" customWidth="1"/>
    <col min="2564" max="2564" width="17.5703125" style="139" customWidth="1"/>
    <col min="2565" max="2565" width="14.7109375" style="139" customWidth="1"/>
    <col min="2566" max="2815" width="8.140625" style="139"/>
    <col min="2816" max="2816" width="8.7109375" style="139" customWidth="1"/>
    <col min="2817" max="2817" width="31.5703125" style="139" customWidth="1"/>
    <col min="2818" max="2818" width="13.85546875" style="139" customWidth="1"/>
    <col min="2819" max="2819" width="19.140625" style="139" customWidth="1"/>
    <col min="2820" max="2820" width="17.5703125" style="139" customWidth="1"/>
    <col min="2821" max="2821" width="14.7109375" style="139" customWidth="1"/>
    <col min="2822" max="3071" width="8.140625" style="139"/>
    <col min="3072" max="3072" width="8.7109375" style="139" customWidth="1"/>
    <col min="3073" max="3073" width="31.5703125" style="139" customWidth="1"/>
    <col min="3074" max="3074" width="13.85546875" style="139" customWidth="1"/>
    <col min="3075" max="3075" width="19.140625" style="139" customWidth="1"/>
    <col min="3076" max="3076" width="17.5703125" style="139" customWidth="1"/>
    <col min="3077" max="3077" width="14.7109375" style="139" customWidth="1"/>
    <col min="3078" max="3327" width="8.140625" style="139"/>
    <col min="3328" max="3328" width="8.7109375" style="139" customWidth="1"/>
    <col min="3329" max="3329" width="31.5703125" style="139" customWidth="1"/>
    <col min="3330" max="3330" width="13.85546875" style="139" customWidth="1"/>
    <col min="3331" max="3331" width="19.140625" style="139" customWidth="1"/>
    <col min="3332" max="3332" width="17.5703125" style="139" customWidth="1"/>
    <col min="3333" max="3333" width="14.7109375" style="139" customWidth="1"/>
    <col min="3334" max="3583" width="8.140625" style="139"/>
    <col min="3584" max="3584" width="8.7109375" style="139" customWidth="1"/>
    <col min="3585" max="3585" width="31.5703125" style="139" customWidth="1"/>
    <col min="3586" max="3586" width="13.85546875" style="139" customWidth="1"/>
    <col min="3587" max="3587" width="19.140625" style="139" customWidth="1"/>
    <col min="3588" max="3588" width="17.5703125" style="139" customWidth="1"/>
    <col min="3589" max="3589" width="14.7109375" style="139" customWidth="1"/>
    <col min="3590" max="3839" width="8.140625" style="139"/>
    <col min="3840" max="3840" width="8.7109375" style="139" customWidth="1"/>
    <col min="3841" max="3841" width="31.5703125" style="139" customWidth="1"/>
    <col min="3842" max="3842" width="13.85546875" style="139" customWidth="1"/>
    <col min="3843" max="3843" width="19.140625" style="139" customWidth="1"/>
    <col min="3844" max="3844" width="17.5703125" style="139" customWidth="1"/>
    <col min="3845" max="3845" width="14.7109375" style="139" customWidth="1"/>
    <col min="3846" max="4095" width="8.140625" style="139"/>
    <col min="4096" max="4096" width="8.7109375" style="139" customWidth="1"/>
    <col min="4097" max="4097" width="31.5703125" style="139" customWidth="1"/>
    <col min="4098" max="4098" width="13.85546875" style="139" customWidth="1"/>
    <col min="4099" max="4099" width="19.140625" style="139" customWidth="1"/>
    <col min="4100" max="4100" width="17.5703125" style="139" customWidth="1"/>
    <col min="4101" max="4101" width="14.7109375" style="139" customWidth="1"/>
    <col min="4102" max="4351" width="8.140625" style="139"/>
    <col min="4352" max="4352" width="8.7109375" style="139" customWidth="1"/>
    <col min="4353" max="4353" width="31.5703125" style="139" customWidth="1"/>
    <col min="4354" max="4354" width="13.85546875" style="139" customWidth="1"/>
    <col min="4355" max="4355" width="19.140625" style="139" customWidth="1"/>
    <col min="4356" max="4356" width="17.5703125" style="139" customWidth="1"/>
    <col min="4357" max="4357" width="14.7109375" style="139" customWidth="1"/>
    <col min="4358" max="4607" width="8.140625" style="139"/>
    <col min="4608" max="4608" width="8.7109375" style="139" customWidth="1"/>
    <col min="4609" max="4609" width="31.5703125" style="139" customWidth="1"/>
    <col min="4610" max="4610" width="13.85546875" style="139" customWidth="1"/>
    <col min="4611" max="4611" width="19.140625" style="139" customWidth="1"/>
    <col min="4612" max="4612" width="17.5703125" style="139" customWidth="1"/>
    <col min="4613" max="4613" width="14.7109375" style="139" customWidth="1"/>
    <col min="4614" max="4863" width="8.140625" style="139"/>
    <col min="4864" max="4864" width="8.7109375" style="139" customWidth="1"/>
    <col min="4865" max="4865" width="31.5703125" style="139" customWidth="1"/>
    <col min="4866" max="4866" width="13.85546875" style="139" customWidth="1"/>
    <col min="4867" max="4867" width="19.140625" style="139" customWidth="1"/>
    <col min="4868" max="4868" width="17.5703125" style="139" customWidth="1"/>
    <col min="4869" max="4869" width="14.7109375" style="139" customWidth="1"/>
    <col min="4870" max="5119" width="8.140625" style="139"/>
    <col min="5120" max="5120" width="8.7109375" style="139" customWidth="1"/>
    <col min="5121" max="5121" width="31.5703125" style="139" customWidth="1"/>
    <col min="5122" max="5122" width="13.85546875" style="139" customWidth="1"/>
    <col min="5123" max="5123" width="19.140625" style="139" customWidth="1"/>
    <col min="5124" max="5124" width="17.5703125" style="139" customWidth="1"/>
    <col min="5125" max="5125" width="14.7109375" style="139" customWidth="1"/>
    <col min="5126" max="5375" width="8.140625" style="139"/>
    <col min="5376" max="5376" width="8.7109375" style="139" customWidth="1"/>
    <col min="5377" max="5377" width="31.5703125" style="139" customWidth="1"/>
    <col min="5378" max="5378" width="13.85546875" style="139" customWidth="1"/>
    <col min="5379" max="5379" width="19.140625" style="139" customWidth="1"/>
    <col min="5380" max="5380" width="17.5703125" style="139" customWidth="1"/>
    <col min="5381" max="5381" width="14.7109375" style="139" customWidth="1"/>
    <col min="5382" max="5631" width="8.140625" style="139"/>
    <col min="5632" max="5632" width="8.7109375" style="139" customWidth="1"/>
    <col min="5633" max="5633" width="31.5703125" style="139" customWidth="1"/>
    <col min="5634" max="5634" width="13.85546875" style="139" customWidth="1"/>
    <col min="5635" max="5635" width="19.140625" style="139" customWidth="1"/>
    <col min="5636" max="5636" width="17.5703125" style="139" customWidth="1"/>
    <col min="5637" max="5637" width="14.7109375" style="139" customWidth="1"/>
    <col min="5638" max="5887" width="8.140625" style="139"/>
    <col min="5888" max="5888" width="8.7109375" style="139" customWidth="1"/>
    <col min="5889" max="5889" width="31.5703125" style="139" customWidth="1"/>
    <col min="5890" max="5890" width="13.85546875" style="139" customWidth="1"/>
    <col min="5891" max="5891" width="19.140625" style="139" customWidth="1"/>
    <col min="5892" max="5892" width="17.5703125" style="139" customWidth="1"/>
    <col min="5893" max="5893" width="14.7109375" style="139" customWidth="1"/>
    <col min="5894" max="6143" width="8.140625" style="139"/>
    <col min="6144" max="6144" width="8.7109375" style="139" customWidth="1"/>
    <col min="6145" max="6145" width="31.5703125" style="139" customWidth="1"/>
    <col min="6146" max="6146" width="13.85546875" style="139" customWidth="1"/>
    <col min="6147" max="6147" width="19.140625" style="139" customWidth="1"/>
    <col min="6148" max="6148" width="17.5703125" style="139" customWidth="1"/>
    <col min="6149" max="6149" width="14.7109375" style="139" customWidth="1"/>
    <col min="6150" max="6399" width="8.140625" style="139"/>
    <col min="6400" max="6400" width="8.7109375" style="139" customWidth="1"/>
    <col min="6401" max="6401" width="31.5703125" style="139" customWidth="1"/>
    <col min="6402" max="6402" width="13.85546875" style="139" customWidth="1"/>
    <col min="6403" max="6403" width="19.140625" style="139" customWidth="1"/>
    <col min="6404" max="6404" width="17.5703125" style="139" customWidth="1"/>
    <col min="6405" max="6405" width="14.7109375" style="139" customWidth="1"/>
    <col min="6406" max="6655" width="8.140625" style="139"/>
    <col min="6656" max="6656" width="8.7109375" style="139" customWidth="1"/>
    <col min="6657" max="6657" width="31.5703125" style="139" customWidth="1"/>
    <col min="6658" max="6658" width="13.85546875" style="139" customWidth="1"/>
    <col min="6659" max="6659" width="19.140625" style="139" customWidth="1"/>
    <col min="6660" max="6660" width="17.5703125" style="139" customWidth="1"/>
    <col min="6661" max="6661" width="14.7109375" style="139" customWidth="1"/>
    <col min="6662" max="6911" width="8.140625" style="139"/>
    <col min="6912" max="6912" width="8.7109375" style="139" customWidth="1"/>
    <col min="6913" max="6913" width="31.5703125" style="139" customWidth="1"/>
    <col min="6914" max="6914" width="13.85546875" style="139" customWidth="1"/>
    <col min="6915" max="6915" width="19.140625" style="139" customWidth="1"/>
    <col min="6916" max="6916" width="17.5703125" style="139" customWidth="1"/>
    <col min="6917" max="6917" width="14.7109375" style="139" customWidth="1"/>
    <col min="6918" max="7167" width="8.140625" style="139"/>
    <col min="7168" max="7168" width="8.7109375" style="139" customWidth="1"/>
    <col min="7169" max="7169" width="31.5703125" style="139" customWidth="1"/>
    <col min="7170" max="7170" width="13.85546875" style="139" customWidth="1"/>
    <col min="7171" max="7171" width="19.140625" style="139" customWidth="1"/>
    <col min="7172" max="7172" width="17.5703125" style="139" customWidth="1"/>
    <col min="7173" max="7173" width="14.7109375" style="139" customWidth="1"/>
    <col min="7174" max="7423" width="8.140625" style="139"/>
    <col min="7424" max="7424" width="8.7109375" style="139" customWidth="1"/>
    <col min="7425" max="7425" width="31.5703125" style="139" customWidth="1"/>
    <col min="7426" max="7426" width="13.85546875" style="139" customWidth="1"/>
    <col min="7427" max="7427" width="19.140625" style="139" customWidth="1"/>
    <col min="7428" max="7428" width="17.5703125" style="139" customWidth="1"/>
    <col min="7429" max="7429" width="14.7109375" style="139" customWidth="1"/>
    <col min="7430" max="7679" width="8.140625" style="139"/>
    <col min="7680" max="7680" width="8.7109375" style="139" customWidth="1"/>
    <col min="7681" max="7681" width="31.5703125" style="139" customWidth="1"/>
    <col min="7682" max="7682" width="13.85546875" style="139" customWidth="1"/>
    <col min="7683" max="7683" width="19.140625" style="139" customWidth="1"/>
    <col min="7684" max="7684" width="17.5703125" style="139" customWidth="1"/>
    <col min="7685" max="7685" width="14.7109375" style="139" customWidth="1"/>
    <col min="7686" max="7935" width="8.140625" style="139"/>
    <col min="7936" max="7936" width="8.7109375" style="139" customWidth="1"/>
    <col min="7937" max="7937" width="31.5703125" style="139" customWidth="1"/>
    <col min="7938" max="7938" width="13.85546875" style="139" customWidth="1"/>
    <col min="7939" max="7939" width="19.140625" style="139" customWidth="1"/>
    <col min="7940" max="7940" width="17.5703125" style="139" customWidth="1"/>
    <col min="7941" max="7941" width="14.7109375" style="139" customWidth="1"/>
    <col min="7942" max="8191" width="8.140625" style="139"/>
    <col min="8192" max="8192" width="8.7109375" style="139" customWidth="1"/>
    <col min="8193" max="8193" width="31.5703125" style="139" customWidth="1"/>
    <col min="8194" max="8194" width="13.85546875" style="139" customWidth="1"/>
    <col min="8195" max="8195" width="19.140625" style="139" customWidth="1"/>
    <col min="8196" max="8196" width="17.5703125" style="139" customWidth="1"/>
    <col min="8197" max="8197" width="14.7109375" style="139" customWidth="1"/>
    <col min="8198" max="8447" width="8.140625" style="139"/>
    <col min="8448" max="8448" width="8.7109375" style="139" customWidth="1"/>
    <col min="8449" max="8449" width="31.5703125" style="139" customWidth="1"/>
    <col min="8450" max="8450" width="13.85546875" style="139" customWidth="1"/>
    <col min="8451" max="8451" width="19.140625" style="139" customWidth="1"/>
    <col min="8452" max="8452" width="17.5703125" style="139" customWidth="1"/>
    <col min="8453" max="8453" width="14.7109375" style="139" customWidth="1"/>
    <col min="8454" max="8703" width="8.140625" style="139"/>
    <col min="8704" max="8704" width="8.7109375" style="139" customWidth="1"/>
    <col min="8705" max="8705" width="31.5703125" style="139" customWidth="1"/>
    <col min="8706" max="8706" width="13.85546875" style="139" customWidth="1"/>
    <col min="8707" max="8707" width="19.140625" style="139" customWidth="1"/>
    <col min="8708" max="8708" width="17.5703125" style="139" customWidth="1"/>
    <col min="8709" max="8709" width="14.7109375" style="139" customWidth="1"/>
    <col min="8710" max="8959" width="8.140625" style="139"/>
    <col min="8960" max="8960" width="8.7109375" style="139" customWidth="1"/>
    <col min="8961" max="8961" width="31.5703125" style="139" customWidth="1"/>
    <col min="8962" max="8962" width="13.85546875" style="139" customWidth="1"/>
    <col min="8963" max="8963" width="19.140625" style="139" customWidth="1"/>
    <col min="8964" max="8964" width="17.5703125" style="139" customWidth="1"/>
    <col min="8965" max="8965" width="14.7109375" style="139" customWidth="1"/>
    <col min="8966" max="9215" width="8.140625" style="139"/>
    <col min="9216" max="9216" width="8.7109375" style="139" customWidth="1"/>
    <col min="9217" max="9217" width="31.5703125" style="139" customWidth="1"/>
    <col min="9218" max="9218" width="13.85546875" style="139" customWidth="1"/>
    <col min="9219" max="9219" width="19.140625" style="139" customWidth="1"/>
    <col min="9220" max="9220" width="17.5703125" style="139" customWidth="1"/>
    <col min="9221" max="9221" width="14.7109375" style="139" customWidth="1"/>
    <col min="9222" max="9471" width="8.140625" style="139"/>
    <col min="9472" max="9472" width="8.7109375" style="139" customWidth="1"/>
    <col min="9473" max="9473" width="31.5703125" style="139" customWidth="1"/>
    <col min="9474" max="9474" width="13.85546875" style="139" customWidth="1"/>
    <col min="9475" max="9475" width="19.140625" style="139" customWidth="1"/>
    <col min="9476" max="9476" width="17.5703125" style="139" customWidth="1"/>
    <col min="9477" max="9477" width="14.7109375" style="139" customWidth="1"/>
    <col min="9478" max="9727" width="8.140625" style="139"/>
    <col min="9728" max="9728" width="8.7109375" style="139" customWidth="1"/>
    <col min="9729" max="9729" width="31.5703125" style="139" customWidth="1"/>
    <col min="9730" max="9730" width="13.85546875" style="139" customWidth="1"/>
    <col min="9731" max="9731" width="19.140625" style="139" customWidth="1"/>
    <col min="9732" max="9732" width="17.5703125" style="139" customWidth="1"/>
    <col min="9733" max="9733" width="14.7109375" style="139" customWidth="1"/>
    <col min="9734" max="9983" width="8.140625" style="139"/>
    <col min="9984" max="9984" width="8.7109375" style="139" customWidth="1"/>
    <col min="9985" max="9985" width="31.5703125" style="139" customWidth="1"/>
    <col min="9986" max="9986" width="13.85546875" style="139" customWidth="1"/>
    <col min="9987" max="9987" width="19.140625" style="139" customWidth="1"/>
    <col min="9988" max="9988" width="17.5703125" style="139" customWidth="1"/>
    <col min="9989" max="9989" width="14.7109375" style="139" customWidth="1"/>
    <col min="9990" max="10239" width="8.140625" style="139"/>
    <col min="10240" max="10240" width="8.7109375" style="139" customWidth="1"/>
    <col min="10241" max="10241" width="31.5703125" style="139" customWidth="1"/>
    <col min="10242" max="10242" width="13.85546875" style="139" customWidth="1"/>
    <col min="10243" max="10243" width="19.140625" style="139" customWidth="1"/>
    <col min="10244" max="10244" width="17.5703125" style="139" customWidth="1"/>
    <col min="10245" max="10245" width="14.7109375" style="139" customWidth="1"/>
    <col min="10246" max="10495" width="8.140625" style="139"/>
    <col min="10496" max="10496" width="8.7109375" style="139" customWidth="1"/>
    <col min="10497" max="10497" width="31.5703125" style="139" customWidth="1"/>
    <col min="10498" max="10498" width="13.85546875" style="139" customWidth="1"/>
    <col min="10499" max="10499" width="19.140625" style="139" customWidth="1"/>
    <col min="10500" max="10500" width="17.5703125" style="139" customWidth="1"/>
    <col min="10501" max="10501" width="14.7109375" style="139" customWidth="1"/>
    <col min="10502" max="10751" width="8.140625" style="139"/>
    <col min="10752" max="10752" width="8.7109375" style="139" customWidth="1"/>
    <col min="10753" max="10753" width="31.5703125" style="139" customWidth="1"/>
    <col min="10754" max="10754" width="13.85546875" style="139" customWidth="1"/>
    <col min="10755" max="10755" width="19.140625" style="139" customWidth="1"/>
    <col min="10756" max="10756" width="17.5703125" style="139" customWidth="1"/>
    <col min="10757" max="10757" width="14.7109375" style="139" customWidth="1"/>
    <col min="10758" max="11007" width="8.140625" style="139"/>
    <col min="11008" max="11008" width="8.7109375" style="139" customWidth="1"/>
    <col min="11009" max="11009" width="31.5703125" style="139" customWidth="1"/>
    <col min="11010" max="11010" width="13.85546875" style="139" customWidth="1"/>
    <col min="11011" max="11011" width="19.140625" style="139" customWidth="1"/>
    <col min="11012" max="11012" width="17.5703125" style="139" customWidth="1"/>
    <col min="11013" max="11013" width="14.7109375" style="139" customWidth="1"/>
    <col min="11014" max="11263" width="8.140625" style="139"/>
    <col min="11264" max="11264" width="8.7109375" style="139" customWidth="1"/>
    <col min="11265" max="11265" width="31.5703125" style="139" customWidth="1"/>
    <col min="11266" max="11266" width="13.85546875" style="139" customWidth="1"/>
    <col min="11267" max="11267" width="19.140625" style="139" customWidth="1"/>
    <col min="11268" max="11268" width="17.5703125" style="139" customWidth="1"/>
    <col min="11269" max="11269" width="14.7109375" style="139" customWidth="1"/>
    <col min="11270" max="11519" width="8.140625" style="139"/>
    <col min="11520" max="11520" width="8.7109375" style="139" customWidth="1"/>
    <col min="11521" max="11521" width="31.5703125" style="139" customWidth="1"/>
    <col min="11522" max="11522" width="13.85546875" style="139" customWidth="1"/>
    <col min="11523" max="11523" width="19.140625" style="139" customWidth="1"/>
    <col min="11524" max="11524" width="17.5703125" style="139" customWidth="1"/>
    <col min="11525" max="11525" width="14.7109375" style="139" customWidth="1"/>
    <col min="11526" max="11775" width="8.140625" style="139"/>
    <col min="11776" max="11776" width="8.7109375" style="139" customWidth="1"/>
    <col min="11777" max="11777" width="31.5703125" style="139" customWidth="1"/>
    <col min="11778" max="11778" width="13.85546875" style="139" customWidth="1"/>
    <col min="11779" max="11779" width="19.140625" style="139" customWidth="1"/>
    <col min="11780" max="11780" width="17.5703125" style="139" customWidth="1"/>
    <col min="11781" max="11781" width="14.7109375" style="139" customWidth="1"/>
    <col min="11782" max="12031" width="8.140625" style="139"/>
    <col min="12032" max="12032" width="8.7109375" style="139" customWidth="1"/>
    <col min="12033" max="12033" width="31.5703125" style="139" customWidth="1"/>
    <col min="12034" max="12034" width="13.85546875" style="139" customWidth="1"/>
    <col min="12035" max="12035" width="19.140625" style="139" customWidth="1"/>
    <col min="12036" max="12036" width="17.5703125" style="139" customWidth="1"/>
    <col min="12037" max="12037" width="14.7109375" style="139" customWidth="1"/>
    <col min="12038" max="12287" width="8.140625" style="139"/>
    <col min="12288" max="12288" width="8.7109375" style="139" customWidth="1"/>
    <col min="12289" max="12289" width="31.5703125" style="139" customWidth="1"/>
    <col min="12290" max="12290" width="13.85546875" style="139" customWidth="1"/>
    <col min="12291" max="12291" width="19.140625" style="139" customWidth="1"/>
    <col min="12292" max="12292" width="17.5703125" style="139" customWidth="1"/>
    <col min="12293" max="12293" width="14.7109375" style="139" customWidth="1"/>
    <col min="12294" max="12543" width="8.140625" style="139"/>
    <col min="12544" max="12544" width="8.7109375" style="139" customWidth="1"/>
    <col min="12545" max="12545" width="31.5703125" style="139" customWidth="1"/>
    <col min="12546" max="12546" width="13.85546875" style="139" customWidth="1"/>
    <col min="12547" max="12547" width="19.140625" style="139" customWidth="1"/>
    <col min="12548" max="12548" width="17.5703125" style="139" customWidth="1"/>
    <col min="12549" max="12549" width="14.7109375" style="139" customWidth="1"/>
    <col min="12550" max="12799" width="8.140625" style="139"/>
    <col min="12800" max="12800" width="8.7109375" style="139" customWidth="1"/>
    <col min="12801" max="12801" width="31.5703125" style="139" customWidth="1"/>
    <col min="12802" max="12802" width="13.85546875" style="139" customWidth="1"/>
    <col min="12803" max="12803" width="19.140625" style="139" customWidth="1"/>
    <col min="12804" max="12804" width="17.5703125" style="139" customWidth="1"/>
    <col min="12805" max="12805" width="14.7109375" style="139" customWidth="1"/>
    <col min="12806" max="13055" width="8.140625" style="139"/>
    <col min="13056" max="13056" width="8.7109375" style="139" customWidth="1"/>
    <col min="13057" max="13057" width="31.5703125" style="139" customWidth="1"/>
    <col min="13058" max="13058" width="13.85546875" style="139" customWidth="1"/>
    <col min="13059" max="13059" width="19.140625" style="139" customWidth="1"/>
    <col min="13060" max="13060" width="17.5703125" style="139" customWidth="1"/>
    <col min="13061" max="13061" width="14.7109375" style="139" customWidth="1"/>
    <col min="13062" max="13311" width="8.140625" style="139"/>
    <col min="13312" max="13312" width="8.7109375" style="139" customWidth="1"/>
    <col min="13313" max="13313" width="31.5703125" style="139" customWidth="1"/>
    <col min="13314" max="13314" width="13.85546875" style="139" customWidth="1"/>
    <col min="13315" max="13315" width="19.140625" style="139" customWidth="1"/>
    <col min="13316" max="13316" width="17.5703125" style="139" customWidth="1"/>
    <col min="13317" max="13317" width="14.7109375" style="139" customWidth="1"/>
    <col min="13318" max="13567" width="8.140625" style="139"/>
    <col min="13568" max="13568" width="8.7109375" style="139" customWidth="1"/>
    <col min="13569" max="13569" width="31.5703125" style="139" customWidth="1"/>
    <col min="13570" max="13570" width="13.85546875" style="139" customWidth="1"/>
    <col min="13571" max="13571" width="19.140625" style="139" customWidth="1"/>
    <col min="13572" max="13572" width="17.5703125" style="139" customWidth="1"/>
    <col min="13573" max="13573" width="14.7109375" style="139" customWidth="1"/>
    <col min="13574" max="13823" width="8.140625" style="139"/>
    <col min="13824" max="13824" width="8.7109375" style="139" customWidth="1"/>
    <col min="13825" max="13825" width="31.5703125" style="139" customWidth="1"/>
    <col min="13826" max="13826" width="13.85546875" style="139" customWidth="1"/>
    <col min="13827" max="13827" width="19.140625" style="139" customWidth="1"/>
    <col min="13828" max="13828" width="17.5703125" style="139" customWidth="1"/>
    <col min="13829" max="13829" width="14.7109375" style="139" customWidth="1"/>
    <col min="13830" max="14079" width="8.140625" style="139"/>
    <col min="14080" max="14080" width="8.7109375" style="139" customWidth="1"/>
    <col min="14081" max="14081" width="31.5703125" style="139" customWidth="1"/>
    <col min="14082" max="14082" width="13.85546875" style="139" customWidth="1"/>
    <col min="14083" max="14083" width="19.140625" style="139" customWidth="1"/>
    <col min="14084" max="14084" width="17.5703125" style="139" customWidth="1"/>
    <col min="14085" max="14085" width="14.7109375" style="139" customWidth="1"/>
    <col min="14086" max="14335" width="8.140625" style="139"/>
    <col min="14336" max="14336" width="8.7109375" style="139" customWidth="1"/>
    <col min="14337" max="14337" width="31.5703125" style="139" customWidth="1"/>
    <col min="14338" max="14338" width="13.85546875" style="139" customWidth="1"/>
    <col min="14339" max="14339" width="19.140625" style="139" customWidth="1"/>
    <col min="14340" max="14340" width="17.5703125" style="139" customWidth="1"/>
    <col min="14341" max="14341" width="14.7109375" style="139" customWidth="1"/>
    <col min="14342" max="14591" width="8.140625" style="139"/>
    <col min="14592" max="14592" width="8.7109375" style="139" customWidth="1"/>
    <col min="14593" max="14593" width="31.5703125" style="139" customWidth="1"/>
    <col min="14594" max="14594" width="13.85546875" style="139" customWidth="1"/>
    <col min="14595" max="14595" width="19.140625" style="139" customWidth="1"/>
    <col min="14596" max="14596" width="17.5703125" style="139" customWidth="1"/>
    <col min="14597" max="14597" width="14.7109375" style="139" customWidth="1"/>
    <col min="14598" max="14847" width="8.140625" style="139"/>
    <col min="14848" max="14848" width="8.7109375" style="139" customWidth="1"/>
    <col min="14849" max="14849" width="31.5703125" style="139" customWidth="1"/>
    <col min="14850" max="14850" width="13.85546875" style="139" customWidth="1"/>
    <col min="14851" max="14851" width="19.140625" style="139" customWidth="1"/>
    <col min="14852" max="14852" width="17.5703125" style="139" customWidth="1"/>
    <col min="14853" max="14853" width="14.7109375" style="139" customWidth="1"/>
    <col min="14854" max="15103" width="8.140625" style="139"/>
    <col min="15104" max="15104" width="8.7109375" style="139" customWidth="1"/>
    <col min="15105" max="15105" width="31.5703125" style="139" customWidth="1"/>
    <col min="15106" max="15106" width="13.85546875" style="139" customWidth="1"/>
    <col min="15107" max="15107" width="19.140625" style="139" customWidth="1"/>
    <col min="15108" max="15108" width="17.5703125" style="139" customWidth="1"/>
    <col min="15109" max="15109" width="14.7109375" style="139" customWidth="1"/>
    <col min="15110" max="15359" width="8.140625" style="139"/>
    <col min="15360" max="15360" width="8.7109375" style="139" customWidth="1"/>
    <col min="15361" max="15361" width="31.5703125" style="139" customWidth="1"/>
    <col min="15362" max="15362" width="13.85546875" style="139" customWidth="1"/>
    <col min="15363" max="15363" width="19.140625" style="139" customWidth="1"/>
    <col min="15364" max="15364" width="17.5703125" style="139" customWidth="1"/>
    <col min="15365" max="15365" width="14.7109375" style="139" customWidth="1"/>
    <col min="15366" max="15615" width="8.140625" style="139"/>
    <col min="15616" max="15616" width="8.7109375" style="139" customWidth="1"/>
    <col min="15617" max="15617" width="31.5703125" style="139" customWidth="1"/>
    <col min="15618" max="15618" width="13.85546875" style="139" customWidth="1"/>
    <col min="15619" max="15619" width="19.140625" style="139" customWidth="1"/>
    <col min="15620" max="15620" width="17.5703125" style="139" customWidth="1"/>
    <col min="15621" max="15621" width="14.7109375" style="139" customWidth="1"/>
    <col min="15622" max="15871" width="8.140625" style="139"/>
    <col min="15872" max="15872" width="8.7109375" style="139" customWidth="1"/>
    <col min="15873" max="15873" width="31.5703125" style="139" customWidth="1"/>
    <col min="15874" max="15874" width="13.85546875" style="139" customWidth="1"/>
    <col min="15875" max="15875" width="19.140625" style="139" customWidth="1"/>
    <col min="15876" max="15876" width="17.5703125" style="139" customWidth="1"/>
    <col min="15877" max="15877" width="14.7109375" style="139" customWidth="1"/>
    <col min="15878" max="16127" width="8.140625" style="139"/>
    <col min="16128" max="16128" width="8.7109375" style="139" customWidth="1"/>
    <col min="16129" max="16129" width="31.5703125" style="139" customWidth="1"/>
    <col min="16130" max="16130" width="13.85546875" style="139" customWidth="1"/>
    <col min="16131" max="16131" width="19.140625" style="139" customWidth="1"/>
    <col min="16132" max="16132" width="17.5703125" style="139" customWidth="1"/>
    <col min="16133" max="16133" width="14.7109375" style="139" customWidth="1"/>
    <col min="16134" max="16384" width="8.140625" style="139"/>
  </cols>
  <sheetData>
    <row r="1" spans="1:5" ht="23.25" hidden="1" customHeight="1" x14ac:dyDescent="0.25">
      <c r="A1" s="204"/>
      <c r="B1" s="204"/>
      <c r="C1" s="204"/>
      <c r="D1" s="204"/>
      <c r="E1" s="204"/>
    </row>
    <row r="2" spans="1:5" hidden="1" x14ac:dyDescent="0.25">
      <c r="A2" s="204" t="s">
        <v>267</v>
      </c>
      <c r="B2" s="204"/>
      <c r="C2" s="204"/>
      <c r="D2" s="204"/>
      <c r="E2" s="204"/>
    </row>
    <row r="3" spans="1:5" ht="15.75" customHeight="1" x14ac:dyDescent="0.25">
      <c r="A3" s="206" t="s">
        <v>312</v>
      </c>
      <c r="B3" s="206"/>
      <c r="C3" s="206"/>
      <c r="D3" s="206"/>
      <c r="E3" s="206"/>
    </row>
    <row r="4" spans="1:5" x14ac:dyDescent="0.25">
      <c r="A4" s="206" t="s">
        <v>268</v>
      </c>
      <c r="B4" s="206"/>
      <c r="C4" s="206"/>
      <c r="D4" s="206"/>
      <c r="E4" s="206"/>
    </row>
    <row r="5" spans="1:5" x14ac:dyDescent="0.25">
      <c r="A5" s="206" t="s">
        <v>269</v>
      </c>
      <c r="B5" s="206"/>
      <c r="C5" s="206"/>
      <c r="D5" s="206"/>
      <c r="E5" s="206"/>
    </row>
    <row r="6" spans="1:5" ht="26.25" customHeight="1" x14ac:dyDescent="0.25">
      <c r="A6" s="204" t="s">
        <v>270</v>
      </c>
      <c r="B6" s="204"/>
      <c r="C6" s="204"/>
      <c r="D6" s="204"/>
      <c r="E6" s="139" t="s">
        <v>358</v>
      </c>
    </row>
    <row r="7" spans="1:5" x14ac:dyDescent="0.25">
      <c r="A7" s="204"/>
      <c r="B7" s="204"/>
      <c r="C7" s="204"/>
      <c r="D7" s="204"/>
      <c r="E7" s="204"/>
    </row>
    <row r="8" spans="1:5" ht="28.5" customHeight="1" x14ac:dyDescent="0.25">
      <c r="A8" s="205" t="s">
        <v>313</v>
      </c>
      <c r="B8" s="205"/>
      <c r="C8" s="205"/>
      <c r="D8" s="205"/>
      <c r="E8" s="205"/>
    </row>
    <row r="9" spans="1:5" ht="29.25" customHeight="1" x14ac:dyDescent="0.25">
      <c r="A9" s="205" t="s">
        <v>272</v>
      </c>
      <c r="B9" s="205"/>
      <c r="C9" s="205"/>
      <c r="D9" s="205"/>
      <c r="E9" s="205"/>
    </row>
    <row r="10" spans="1:5" ht="30" customHeight="1" x14ac:dyDescent="0.25">
      <c r="A10" s="205" t="s">
        <v>273</v>
      </c>
      <c r="B10" s="205"/>
      <c r="C10" s="205"/>
      <c r="D10" s="205"/>
      <c r="E10" s="205"/>
    </row>
    <row r="11" spans="1:5" ht="30" customHeight="1" x14ac:dyDescent="0.25">
      <c r="A11" s="205" t="s">
        <v>274</v>
      </c>
      <c r="B11" s="205"/>
      <c r="C11" s="205"/>
      <c r="D11" s="205"/>
      <c r="E11" s="205"/>
    </row>
    <row r="12" spans="1:5" ht="29.25" customHeight="1" x14ac:dyDescent="0.25">
      <c r="A12" s="205" t="s">
        <v>275</v>
      </c>
      <c r="B12" s="205"/>
      <c r="C12" s="205"/>
      <c r="D12" s="205"/>
      <c r="E12" s="205"/>
    </row>
    <row r="13" spans="1:5" ht="28.5" customHeight="1" x14ac:dyDescent="0.25">
      <c r="A13" s="205" t="s">
        <v>276</v>
      </c>
      <c r="B13" s="205"/>
      <c r="C13" s="205"/>
      <c r="D13" s="205"/>
      <c r="E13" s="205"/>
    </row>
    <row r="14" spans="1:5" ht="15.75" customHeight="1" thickBot="1" x14ac:dyDescent="0.3">
      <c r="A14" s="204"/>
      <c r="B14" s="204"/>
      <c r="C14" s="204"/>
      <c r="D14" s="204"/>
      <c r="E14" s="204"/>
    </row>
    <row r="15" spans="1:5" ht="120.75" thickBot="1" x14ac:dyDescent="0.3">
      <c r="A15" s="142" t="s">
        <v>2</v>
      </c>
      <c r="B15" s="140" t="s">
        <v>278</v>
      </c>
      <c r="C15" s="140" t="s">
        <v>0</v>
      </c>
      <c r="D15" s="140" t="s">
        <v>277</v>
      </c>
      <c r="E15" s="140" t="s">
        <v>1</v>
      </c>
    </row>
    <row r="16" spans="1:5" x14ac:dyDescent="0.25">
      <c r="A16" s="210" t="s">
        <v>8</v>
      </c>
      <c r="B16" s="211"/>
      <c r="C16" s="211"/>
      <c r="D16" s="211"/>
      <c r="E16" s="143"/>
    </row>
    <row r="17" spans="1:5" ht="15" customHeight="1" x14ac:dyDescent="0.25">
      <c r="A17" s="152" t="s">
        <v>56</v>
      </c>
      <c r="B17" s="153" t="s">
        <v>22</v>
      </c>
      <c r="C17" s="154" t="s">
        <v>11</v>
      </c>
      <c r="D17" s="155">
        <v>0.14000000000000001</v>
      </c>
      <c r="E17" s="156">
        <v>6093.19</v>
      </c>
    </row>
    <row r="18" spans="1:5" ht="15" customHeight="1" x14ac:dyDescent="0.25">
      <c r="A18" s="207" t="s">
        <v>279</v>
      </c>
      <c r="B18" s="208"/>
      <c r="C18" s="208"/>
      <c r="D18" s="209"/>
      <c r="E18" s="157"/>
    </row>
    <row r="19" spans="1:5" ht="15" customHeight="1" x14ac:dyDescent="0.25">
      <c r="A19" s="152" t="s">
        <v>329</v>
      </c>
      <c r="B19" s="158">
        <v>1</v>
      </c>
      <c r="C19" s="154" t="s">
        <v>13</v>
      </c>
      <c r="D19" s="155">
        <f>E19/B19</f>
        <v>894.48</v>
      </c>
      <c r="E19" s="156">
        <v>894.48</v>
      </c>
    </row>
    <row r="20" spans="1:5" ht="30" customHeight="1" x14ac:dyDescent="0.25">
      <c r="A20" s="152" t="s">
        <v>258</v>
      </c>
      <c r="B20" s="153" t="s">
        <v>23</v>
      </c>
      <c r="C20" s="154" t="s">
        <v>11</v>
      </c>
      <c r="D20" s="155">
        <f>E20</f>
        <v>4082.83</v>
      </c>
      <c r="E20" s="156">
        <f>2332.83+1750</f>
        <v>4082.83</v>
      </c>
    </row>
    <row r="21" spans="1:5" ht="30" customHeight="1" x14ac:dyDescent="0.25">
      <c r="A21" s="152" t="s">
        <v>282</v>
      </c>
      <c r="B21" s="153" t="s">
        <v>23</v>
      </c>
      <c r="C21" s="154" t="s">
        <v>11</v>
      </c>
      <c r="D21" s="155">
        <f>E21</f>
        <v>6372.97</v>
      </c>
      <c r="E21" s="156">
        <f>3588.88+857.14+1926.95</f>
        <v>6372.97</v>
      </c>
    </row>
    <row r="22" spans="1:5" ht="15" customHeight="1" x14ac:dyDescent="0.25">
      <c r="A22" s="152" t="s">
        <v>280</v>
      </c>
      <c r="B22" s="153" t="s">
        <v>263</v>
      </c>
      <c r="C22" s="154" t="s">
        <v>12</v>
      </c>
      <c r="D22" s="155">
        <f>E22</f>
        <v>249620.64</v>
      </c>
      <c r="E22" s="156">
        <v>249620.64</v>
      </c>
    </row>
    <row r="23" spans="1:5" ht="15" customHeight="1" x14ac:dyDescent="0.25">
      <c r="A23" s="152" t="s">
        <v>281</v>
      </c>
      <c r="B23" s="153" t="s">
        <v>263</v>
      </c>
      <c r="C23" s="154" t="s">
        <v>12</v>
      </c>
      <c r="D23" s="155">
        <f>E23</f>
        <v>2372.7600000000002</v>
      </c>
      <c r="E23" s="156">
        <v>2372.7600000000002</v>
      </c>
    </row>
    <row r="24" spans="1:5" s="164" customFormat="1" ht="29.45" customHeight="1" x14ac:dyDescent="0.25">
      <c r="A24" s="35" t="s">
        <v>201</v>
      </c>
      <c r="B24" s="48" t="s">
        <v>23</v>
      </c>
      <c r="C24" s="48" t="s">
        <v>94</v>
      </c>
      <c r="D24" s="48">
        <f t="shared" ref="D24" si="0">E24</f>
        <v>1726.64</v>
      </c>
      <c r="E24" s="48">
        <v>1726.64</v>
      </c>
    </row>
    <row r="25" spans="1:5" x14ac:dyDescent="0.25">
      <c r="A25" s="207" t="s">
        <v>359</v>
      </c>
      <c r="B25" s="208"/>
      <c r="C25" s="208"/>
      <c r="D25" s="209"/>
      <c r="E25" s="157"/>
    </row>
    <row r="26" spans="1:5" ht="15" customHeight="1" x14ac:dyDescent="0.25">
      <c r="A26" s="152" t="s">
        <v>360</v>
      </c>
      <c r="B26" s="153" t="s">
        <v>23</v>
      </c>
      <c r="C26" s="154" t="s">
        <v>11</v>
      </c>
      <c r="D26" s="155">
        <f>E26</f>
        <v>2311.4499999999998</v>
      </c>
      <c r="E26" s="156">
        <v>2311.4499999999998</v>
      </c>
    </row>
    <row r="27" spans="1:5" x14ac:dyDescent="0.25">
      <c r="A27" s="207" t="s">
        <v>283</v>
      </c>
      <c r="B27" s="208"/>
      <c r="C27" s="208"/>
      <c r="D27" s="209"/>
      <c r="E27" s="157"/>
    </row>
    <row r="28" spans="1:5" ht="15" customHeight="1" x14ac:dyDescent="0.25">
      <c r="A28" s="152" t="s">
        <v>284</v>
      </c>
      <c r="B28" s="153" t="s">
        <v>23</v>
      </c>
      <c r="C28" s="154" t="s">
        <v>13</v>
      </c>
      <c r="D28" s="155">
        <f>E28</f>
        <v>200</v>
      </c>
      <c r="E28" s="156">
        <v>200</v>
      </c>
    </row>
    <row r="29" spans="1:5" ht="15" customHeight="1" x14ac:dyDescent="0.25">
      <c r="A29" s="207" t="s">
        <v>107</v>
      </c>
      <c r="B29" s="208"/>
      <c r="C29" s="208"/>
      <c r="D29" s="209"/>
      <c r="E29" s="157"/>
    </row>
    <row r="30" spans="1:5" ht="15" customHeight="1" x14ac:dyDescent="0.25">
      <c r="A30" s="152" t="s">
        <v>209</v>
      </c>
      <c r="B30" s="153" t="s">
        <v>23</v>
      </c>
      <c r="C30" s="154" t="s">
        <v>11</v>
      </c>
      <c r="D30" s="155">
        <f>E30</f>
        <v>48122.98</v>
      </c>
      <c r="E30" s="156">
        <v>48122.98</v>
      </c>
    </row>
    <row r="31" spans="1:5" ht="15" customHeight="1" x14ac:dyDescent="0.25">
      <c r="A31" s="207" t="s">
        <v>286</v>
      </c>
      <c r="B31" s="208"/>
      <c r="C31" s="208"/>
      <c r="D31" s="209"/>
      <c r="E31" s="157"/>
    </row>
    <row r="32" spans="1:5" ht="15" customHeight="1" x14ac:dyDescent="0.25">
      <c r="A32" s="152" t="s">
        <v>361</v>
      </c>
      <c r="B32" s="159">
        <v>0.01</v>
      </c>
      <c r="C32" s="154" t="s">
        <v>17</v>
      </c>
      <c r="D32" s="155">
        <f t="shared" ref="D32:D38" si="1">E32/B32</f>
        <v>87977</v>
      </c>
      <c r="E32" s="156">
        <v>879.77</v>
      </c>
    </row>
    <row r="33" spans="1:5" ht="28.5" customHeight="1" x14ac:dyDescent="0.25">
      <c r="A33" s="152" t="s">
        <v>362</v>
      </c>
      <c r="B33" s="160">
        <v>2.5000000000000001E-2</v>
      </c>
      <c r="C33" s="154" t="s">
        <v>15</v>
      </c>
      <c r="D33" s="155">
        <f t="shared" si="1"/>
        <v>107642.8</v>
      </c>
      <c r="E33" s="156">
        <v>2691.07</v>
      </c>
    </row>
    <row r="34" spans="1:5" ht="28.5" customHeight="1" x14ac:dyDescent="0.25">
      <c r="A34" s="152" t="s">
        <v>363</v>
      </c>
      <c r="B34" s="160">
        <v>2.5000000000000001E-2</v>
      </c>
      <c r="C34" s="154" t="s">
        <v>15</v>
      </c>
      <c r="D34" s="155">
        <f t="shared" si="1"/>
        <v>34649.199999999997</v>
      </c>
      <c r="E34" s="156">
        <v>866.23</v>
      </c>
    </row>
    <row r="35" spans="1:5" ht="15" customHeight="1" x14ac:dyDescent="0.25">
      <c r="A35" s="152" t="s">
        <v>339</v>
      </c>
      <c r="B35" s="158">
        <v>1</v>
      </c>
      <c r="C35" s="154" t="s">
        <v>13</v>
      </c>
      <c r="D35" s="155">
        <f t="shared" si="1"/>
        <v>502.6</v>
      </c>
      <c r="E35" s="156">
        <v>502.6</v>
      </c>
    </row>
    <row r="36" spans="1:5" ht="15" customHeight="1" x14ac:dyDescent="0.25">
      <c r="A36" s="152" t="s">
        <v>364</v>
      </c>
      <c r="B36" s="160">
        <v>0.255</v>
      </c>
      <c r="C36" s="154" t="s">
        <v>12</v>
      </c>
      <c r="D36" s="155">
        <f t="shared" si="1"/>
        <v>2797.8039215686276</v>
      </c>
      <c r="E36" s="156">
        <v>713.44</v>
      </c>
    </row>
    <row r="37" spans="1:5" ht="29.45" customHeight="1" x14ac:dyDescent="0.25">
      <c r="A37" s="152" t="s">
        <v>365</v>
      </c>
      <c r="B37" s="158">
        <v>1</v>
      </c>
      <c r="C37" s="154" t="s">
        <v>167</v>
      </c>
      <c r="D37" s="155">
        <f t="shared" si="1"/>
        <v>617.48</v>
      </c>
      <c r="E37" s="156">
        <v>617.48</v>
      </c>
    </row>
    <row r="38" spans="1:5" ht="28.5" customHeight="1" x14ac:dyDescent="0.25">
      <c r="A38" s="152" t="s">
        <v>155</v>
      </c>
      <c r="B38" s="158">
        <v>1</v>
      </c>
      <c r="C38" s="154" t="s">
        <v>167</v>
      </c>
      <c r="D38" s="155">
        <f t="shared" si="1"/>
        <v>1087.48</v>
      </c>
      <c r="E38" s="156">
        <v>1087.48</v>
      </c>
    </row>
    <row r="39" spans="1:5" ht="15" customHeight="1" x14ac:dyDescent="0.25">
      <c r="A39" s="152" t="s">
        <v>341</v>
      </c>
      <c r="B39" s="158">
        <v>5</v>
      </c>
      <c r="C39" s="154" t="s">
        <v>165</v>
      </c>
      <c r="D39" s="155">
        <f t="shared" ref="D39:D58" si="2">E39/B39</f>
        <v>98.462000000000003</v>
      </c>
      <c r="E39" s="156">
        <v>492.31</v>
      </c>
    </row>
    <row r="40" spans="1:5" ht="15" customHeight="1" x14ac:dyDescent="0.25">
      <c r="A40" s="152" t="s">
        <v>60</v>
      </c>
      <c r="B40" s="158">
        <v>1</v>
      </c>
      <c r="C40" s="154" t="s">
        <v>14</v>
      </c>
      <c r="D40" s="155">
        <f t="shared" si="2"/>
        <v>1005.22</v>
      </c>
      <c r="E40" s="156">
        <v>1005.22</v>
      </c>
    </row>
    <row r="41" spans="1:5" ht="15" customHeight="1" x14ac:dyDescent="0.25">
      <c r="A41" s="152" t="s">
        <v>136</v>
      </c>
      <c r="B41" s="158">
        <v>2</v>
      </c>
      <c r="C41" s="154" t="s">
        <v>166</v>
      </c>
      <c r="D41" s="155">
        <f t="shared" si="2"/>
        <v>738.3</v>
      </c>
      <c r="E41" s="156">
        <v>1476.6</v>
      </c>
    </row>
    <row r="42" spans="1:5" ht="15" customHeight="1" x14ac:dyDescent="0.25">
      <c r="A42" s="152" t="s">
        <v>115</v>
      </c>
      <c r="B42" s="158">
        <v>1</v>
      </c>
      <c r="C42" s="154" t="s">
        <v>15</v>
      </c>
      <c r="D42" s="155">
        <f t="shared" si="2"/>
        <v>961.8</v>
      </c>
      <c r="E42" s="156">
        <v>961.8</v>
      </c>
    </row>
    <row r="43" spans="1:5" ht="15" customHeight="1" x14ac:dyDescent="0.25">
      <c r="A43" s="152" t="s">
        <v>366</v>
      </c>
      <c r="B43" s="158">
        <v>1</v>
      </c>
      <c r="C43" s="154" t="s">
        <v>13</v>
      </c>
      <c r="D43" s="155">
        <f t="shared" si="2"/>
        <v>149.54</v>
      </c>
      <c r="E43" s="156">
        <v>149.54</v>
      </c>
    </row>
    <row r="44" spans="1:5" ht="27.75" customHeight="1" x14ac:dyDescent="0.25">
      <c r="A44" s="152" t="s">
        <v>367</v>
      </c>
      <c r="B44" s="161">
        <v>0.2</v>
      </c>
      <c r="C44" s="154" t="s">
        <v>16</v>
      </c>
      <c r="D44" s="155">
        <f t="shared" si="2"/>
        <v>4071.65</v>
      </c>
      <c r="E44" s="156">
        <v>814.33</v>
      </c>
    </row>
    <row r="45" spans="1:5" ht="15" customHeight="1" x14ac:dyDescent="0.25">
      <c r="A45" s="152" t="s">
        <v>79</v>
      </c>
      <c r="B45" s="159">
        <v>0.13</v>
      </c>
      <c r="C45" s="154" t="s">
        <v>80</v>
      </c>
      <c r="D45" s="155">
        <f t="shared" si="2"/>
        <v>30097.692307692305</v>
      </c>
      <c r="E45" s="156">
        <v>3912.7</v>
      </c>
    </row>
    <row r="46" spans="1:5" ht="15" customHeight="1" x14ac:dyDescent="0.25">
      <c r="A46" s="152" t="s">
        <v>368</v>
      </c>
      <c r="B46" s="159">
        <v>2.14</v>
      </c>
      <c r="C46" s="154" t="s">
        <v>16</v>
      </c>
      <c r="D46" s="155">
        <f t="shared" si="2"/>
        <v>1915.1401869158876</v>
      </c>
      <c r="E46" s="156">
        <v>4098.3999999999996</v>
      </c>
    </row>
    <row r="47" spans="1:5" ht="15" customHeight="1" x14ac:dyDescent="0.25">
      <c r="A47" s="152" t="s">
        <v>215</v>
      </c>
      <c r="B47" s="159">
        <v>0.01</v>
      </c>
      <c r="C47" s="154" t="s">
        <v>17</v>
      </c>
      <c r="D47" s="155">
        <f t="shared" si="2"/>
        <v>30081</v>
      </c>
      <c r="E47" s="156">
        <v>300.81</v>
      </c>
    </row>
    <row r="48" spans="1:5" ht="15" customHeight="1" x14ac:dyDescent="0.25">
      <c r="A48" s="152" t="s">
        <v>369</v>
      </c>
      <c r="B48" s="158">
        <v>1</v>
      </c>
      <c r="C48" s="154" t="s">
        <v>14</v>
      </c>
      <c r="D48" s="155">
        <f t="shared" si="2"/>
        <v>611.75</v>
      </c>
      <c r="E48" s="156">
        <v>611.75</v>
      </c>
    </row>
    <row r="49" spans="1:5" ht="15" customHeight="1" x14ac:dyDescent="0.25">
      <c r="A49" s="152" t="s">
        <v>81</v>
      </c>
      <c r="B49" s="159">
        <v>0.42</v>
      </c>
      <c r="C49" s="154" t="s">
        <v>15</v>
      </c>
      <c r="D49" s="155">
        <f t="shared" si="2"/>
        <v>17334.047619047618</v>
      </c>
      <c r="E49" s="156">
        <v>7280.3</v>
      </c>
    </row>
    <row r="50" spans="1:5" ht="15" customHeight="1" x14ac:dyDescent="0.25">
      <c r="A50" s="152" t="s">
        <v>65</v>
      </c>
      <c r="B50" s="158">
        <v>3</v>
      </c>
      <c r="C50" s="154" t="s">
        <v>18</v>
      </c>
      <c r="D50" s="155">
        <f t="shared" si="2"/>
        <v>253.75666666666666</v>
      </c>
      <c r="E50" s="156">
        <v>761.27</v>
      </c>
    </row>
    <row r="51" spans="1:5" ht="15" customHeight="1" x14ac:dyDescent="0.25">
      <c r="A51" s="152" t="s">
        <v>343</v>
      </c>
      <c r="B51" s="158">
        <v>5</v>
      </c>
      <c r="C51" s="154" t="s">
        <v>165</v>
      </c>
      <c r="D51" s="155">
        <f t="shared" si="2"/>
        <v>78.736000000000004</v>
      </c>
      <c r="E51" s="156">
        <v>393.68</v>
      </c>
    </row>
    <row r="52" spans="1:5" ht="15" customHeight="1" x14ac:dyDescent="0.25">
      <c r="A52" s="152" t="s">
        <v>370</v>
      </c>
      <c r="B52" s="158">
        <v>1</v>
      </c>
      <c r="C52" s="154" t="s">
        <v>220</v>
      </c>
      <c r="D52" s="155">
        <f t="shared" si="2"/>
        <v>585.76</v>
      </c>
      <c r="E52" s="156">
        <v>585.76</v>
      </c>
    </row>
    <row r="53" spans="1:5" ht="15" customHeight="1" x14ac:dyDescent="0.25">
      <c r="A53" s="152" t="s">
        <v>291</v>
      </c>
      <c r="B53" s="158">
        <v>1</v>
      </c>
      <c r="C53" s="154" t="s">
        <v>13</v>
      </c>
      <c r="D53" s="155">
        <f t="shared" si="2"/>
        <v>7368.26</v>
      </c>
      <c r="E53" s="156">
        <v>7368.26</v>
      </c>
    </row>
    <row r="54" spans="1:5" ht="15" customHeight="1" x14ac:dyDescent="0.25">
      <c r="A54" s="152" t="s">
        <v>66</v>
      </c>
      <c r="B54" s="158">
        <v>1</v>
      </c>
      <c r="C54" s="154" t="s">
        <v>14</v>
      </c>
      <c r="D54" s="155">
        <f t="shared" si="2"/>
        <v>10936.37</v>
      </c>
      <c r="E54" s="156">
        <v>10936.37</v>
      </c>
    </row>
    <row r="55" spans="1:5" ht="15" customHeight="1" x14ac:dyDescent="0.25">
      <c r="A55" s="152" t="s">
        <v>217</v>
      </c>
      <c r="B55" s="158">
        <v>1</v>
      </c>
      <c r="C55" s="154" t="s">
        <v>20</v>
      </c>
      <c r="D55" s="155">
        <f t="shared" si="2"/>
        <v>857.06</v>
      </c>
      <c r="E55" s="156">
        <v>857.06</v>
      </c>
    </row>
    <row r="56" spans="1:5" ht="15" customHeight="1" x14ac:dyDescent="0.25">
      <c r="A56" s="152" t="s">
        <v>293</v>
      </c>
      <c r="B56" s="158">
        <v>1</v>
      </c>
      <c r="C56" s="154" t="s">
        <v>20</v>
      </c>
      <c r="D56" s="155">
        <f t="shared" si="2"/>
        <v>598.84</v>
      </c>
      <c r="E56" s="156">
        <v>598.84</v>
      </c>
    </row>
    <row r="57" spans="1:5" ht="15" customHeight="1" x14ac:dyDescent="0.25">
      <c r="A57" s="152" t="s">
        <v>218</v>
      </c>
      <c r="B57" s="158">
        <v>3</v>
      </c>
      <c r="C57" s="154" t="s">
        <v>119</v>
      </c>
      <c r="D57" s="155">
        <f t="shared" si="2"/>
        <v>290.87333333333333</v>
      </c>
      <c r="E57" s="156">
        <v>872.62</v>
      </c>
    </row>
    <row r="58" spans="1:5" ht="15" customHeight="1" x14ac:dyDescent="0.25">
      <c r="A58" s="152" t="s">
        <v>69</v>
      </c>
      <c r="B58" s="158">
        <v>32</v>
      </c>
      <c r="C58" s="154" t="s">
        <v>20</v>
      </c>
      <c r="D58" s="155">
        <f t="shared" si="2"/>
        <v>302.31687499999998</v>
      </c>
      <c r="E58" s="156">
        <v>9674.14</v>
      </c>
    </row>
    <row r="59" spans="1:5" ht="15" customHeight="1" x14ac:dyDescent="0.25">
      <c r="A59" s="207" t="s">
        <v>294</v>
      </c>
      <c r="B59" s="208"/>
      <c r="C59" s="208"/>
      <c r="D59" s="209"/>
      <c r="E59" s="157"/>
    </row>
    <row r="60" spans="1:5" ht="15" customHeight="1" x14ac:dyDescent="0.25">
      <c r="A60" s="152" t="s">
        <v>371</v>
      </c>
      <c r="B60" s="159">
        <v>0.01</v>
      </c>
      <c r="C60" s="154" t="s">
        <v>17</v>
      </c>
      <c r="D60" s="155">
        <f t="shared" ref="D60:D79" si="3">E60/B60</f>
        <v>18331</v>
      </c>
      <c r="E60" s="156">
        <v>183.31</v>
      </c>
    </row>
    <row r="61" spans="1:5" ht="15" customHeight="1" x14ac:dyDescent="0.25">
      <c r="A61" s="152" t="s">
        <v>372</v>
      </c>
      <c r="B61" s="158">
        <v>1</v>
      </c>
      <c r="C61" s="154" t="s">
        <v>373</v>
      </c>
      <c r="D61" s="155">
        <f t="shared" si="3"/>
        <v>935.21</v>
      </c>
      <c r="E61" s="156">
        <v>935.21</v>
      </c>
    </row>
    <row r="62" spans="1:5" ht="15" customHeight="1" x14ac:dyDescent="0.25">
      <c r="A62" s="152" t="s">
        <v>374</v>
      </c>
      <c r="B62" s="158">
        <v>2</v>
      </c>
      <c r="C62" s="154" t="s">
        <v>12</v>
      </c>
      <c r="D62" s="155">
        <f t="shared" si="3"/>
        <v>965.03499999999997</v>
      </c>
      <c r="E62" s="156">
        <v>1930.07</v>
      </c>
    </row>
    <row r="63" spans="1:5" ht="28.5" customHeight="1" x14ac:dyDescent="0.25">
      <c r="A63" s="152" t="s">
        <v>375</v>
      </c>
      <c r="B63" s="160">
        <v>3.2000000000000001E-2</v>
      </c>
      <c r="C63" s="154" t="s">
        <v>229</v>
      </c>
      <c r="D63" s="155">
        <f t="shared" si="3"/>
        <v>17031.5625</v>
      </c>
      <c r="E63" s="156">
        <v>545.01</v>
      </c>
    </row>
    <row r="64" spans="1:5" ht="15" customHeight="1" x14ac:dyDescent="0.25">
      <c r="A64" s="152" t="s">
        <v>295</v>
      </c>
      <c r="B64" s="160">
        <v>3.3000000000000002E-2</v>
      </c>
      <c r="C64" s="154" t="s">
        <v>15</v>
      </c>
      <c r="D64" s="155">
        <f t="shared" si="3"/>
        <v>19514.545454545456</v>
      </c>
      <c r="E64" s="156">
        <v>643.98</v>
      </c>
    </row>
    <row r="65" spans="1:5" ht="15" customHeight="1" x14ac:dyDescent="0.25">
      <c r="A65" s="152" t="s">
        <v>376</v>
      </c>
      <c r="B65" s="158">
        <v>5</v>
      </c>
      <c r="C65" s="154" t="s">
        <v>377</v>
      </c>
      <c r="D65" s="155">
        <f t="shared" si="3"/>
        <v>318.74400000000003</v>
      </c>
      <c r="E65" s="156">
        <v>1593.72</v>
      </c>
    </row>
    <row r="66" spans="1:5" ht="15" customHeight="1" x14ac:dyDescent="0.25">
      <c r="A66" s="152" t="s">
        <v>378</v>
      </c>
      <c r="B66" s="160">
        <v>4.0000000000000001E-3</v>
      </c>
      <c r="C66" s="154" t="s">
        <v>127</v>
      </c>
      <c r="D66" s="155">
        <f t="shared" si="3"/>
        <v>4545</v>
      </c>
      <c r="E66" s="156">
        <v>18.18</v>
      </c>
    </row>
    <row r="67" spans="1:5" ht="15" customHeight="1" x14ac:dyDescent="0.25">
      <c r="A67" s="152" t="s">
        <v>379</v>
      </c>
      <c r="B67" s="160">
        <v>0.13600000000000001</v>
      </c>
      <c r="C67" s="154" t="s">
        <v>15</v>
      </c>
      <c r="D67" s="155">
        <f t="shared" si="3"/>
        <v>635.66176470588232</v>
      </c>
      <c r="E67" s="156">
        <v>86.45</v>
      </c>
    </row>
    <row r="68" spans="1:5" ht="15" customHeight="1" x14ac:dyDescent="0.25">
      <c r="A68" s="152" t="s">
        <v>128</v>
      </c>
      <c r="B68" s="160">
        <v>2.8000000000000001E-2</v>
      </c>
      <c r="C68" s="154" t="s">
        <v>94</v>
      </c>
      <c r="D68" s="155">
        <f t="shared" si="3"/>
        <v>22182.5</v>
      </c>
      <c r="E68" s="156">
        <v>621.11</v>
      </c>
    </row>
    <row r="69" spans="1:5" ht="28.5" customHeight="1" x14ac:dyDescent="0.25">
      <c r="A69" s="152" t="s">
        <v>380</v>
      </c>
      <c r="B69" s="160">
        <v>6.5000000000000002E-2</v>
      </c>
      <c r="C69" s="154" t="s">
        <v>94</v>
      </c>
      <c r="D69" s="155">
        <f t="shared" si="3"/>
        <v>47031.076923076922</v>
      </c>
      <c r="E69" s="156">
        <v>3057.02</v>
      </c>
    </row>
    <row r="70" spans="1:5" ht="15" customHeight="1" x14ac:dyDescent="0.25">
      <c r="A70" s="152" t="s">
        <v>93</v>
      </c>
      <c r="B70" s="159">
        <v>0.27</v>
      </c>
      <c r="C70" s="154" t="s">
        <v>17</v>
      </c>
      <c r="D70" s="155">
        <f t="shared" si="3"/>
        <v>4379.1481481481478</v>
      </c>
      <c r="E70" s="156">
        <v>1182.3699999999999</v>
      </c>
    </row>
    <row r="71" spans="1:5" ht="15" customHeight="1" x14ac:dyDescent="0.25">
      <c r="A71" s="152" t="s">
        <v>381</v>
      </c>
      <c r="B71" s="159">
        <v>0.01</v>
      </c>
      <c r="C71" s="154" t="s">
        <v>17</v>
      </c>
      <c r="D71" s="155">
        <f t="shared" si="3"/>
        <v>145413</v>
      </c>
      <c r="E71" s="156">
        <v>1454.13</v>
      </c>
    </row>
    <row r="72" spans="1:5" ht="15" customHeight="1" x14ac:dyDescent="0.25">
      <c r="A72" s="152" t="s">
        <v>382</v>
      </c>
      <c r="B72" s="159">
        <v>0.01</v>
      </c>
      <c r="C72" s="154" t="s">
        <v>383</v>
      </c>
      <c r="D72" s="155">
        <f t="shared" si="3"/>
        <v>25072</v>
      </c>
      <c r="E72" s="156">
        <v>250.72</v>
      </c>
    </row>
    <row r="73" spans="1:5" ht="15" customHeight="1" x14ac:dyDescent="0.25">
      <c r="A73" s="152" t="s">
        <v>385</v>
      </c>
      <c r="B73" s="160">
        <v>2.7E-2</v>
      </c>
      <c r="C73" s="154" t="s">
        <v>94</v>
      </c>
      <c r="D73" s="155">
        <f t="shared" si="3"/>
        <v>18461.851851851854</v>
      </c>
      <c r="E73" s="156">
        <v>498.47</v>
      </c>
    </row>
    <row r="74" spans="1:5" ht="28.5" customHeight="1" x14ac:dyDescent="0.25">
      <c r="A74" s="152" t="s">
        <v>386</v>
      </c>
      <c r="B74" s="159">
        <v>6.49</v>
      </c>
      <c r="C74" s="154" t="s">
        <v>12</v>
      </c>
      <c r="D74" s="155">
        <f t="shared" si="3"/>
        <v>855.68875192604003</v>
      </c>
      <c r="E74" s="156">
        <v>5553.42</v>
      </c>
    </row>
    <row r="75" spans="1:5" ht="28.5" customHeight="1" x14ac:dyDescent="0.25">
      <c r="A75" s="152" t="s">
        <v>387</v>
      </c>
      <c r="B75" s="159">
        <v>5.52</v>
      </c>
      <c r="C75" s="154" t="s">
        <v>12</v>
      </c>
      <c r="D75" s="155">
        <f t="shared" si="3"/>
        <v>1196.1938405797102</v>
      </c>
      <c r="E75" s="156">
        <v>6602.99</v>
      </c>
    </row>
    <row r="76" spans="1:5" ht="15" customHeight="1" x14ac:dyDescent="0.25">
      <c r="A76" s="152" t="s">
        <v>388</v>
      </c>
      <c r="B76" s="159">
        <v>0.02</v>
      </c>
      <c r="C76" s="154" t="s">
        <v>17</v>
      </c>
      <c r="D76" s="155">
        <f t="shared" si="3"/>
        <v>75589</v>
      </c>
      <c r="E76" s="156">
        <v>1511.78</v>
      </c>
    </row>
    <row r="77" spans="1:5" ht="15" customHeight="1" x14ac:dyDescent="0.25">
      <c r="A77" s="152" t="s">
        <v>389</v>
      </c>
      <c r="B77" s="159">
        <v>0.02</v>
      </c>
      <c r="C77" s="154" t="s">
        <v>17</v>
      </c>
      <c r="D77" s="155">
        <f t="shared" si="3"/>
        <v>48011.5</v>
      </c>
      <c r="E77" s="156">
        <v>960.23</v>
      </c>
    </row>
    <row r="78" spans="1:5" ht="15" customHeight="1" x14ac:dyDescent="0.25">
      <c r="A78" s="152" t="s">
        <v>390</v>
      </c>
      <c r="B78" s="159">
        <v>0.01</v>
      </c>
      <c r="C78" s="154" t="s">
        <v>17</v>
      </c>
      <c r="D78" s="155">
        <f t="shared" si="3"/>
        <v>48085</v>
      </c>
      <c r="E78" s="156">
        <v>480.85</v>
      </c>
    </row>
    <row r="79" spans="1:5" ht="27" customHeight="1" x14ac:dyDescent="0.25">
      <c r="A79" s="152" t="s">
        <v>164</v>
      </c>
      <c r="B79" s="160">
        <v>3.3000000000000002E-2</v>
      </c>
      <c r="C79" s="154" t="s">
        <v>15</v>
      </c>
      <c r="D79" s="155">
        <f t="shared" si="3"/>
        <v>44126.666666666664</v>
      </c>
      <c r="E79" s="156">
        <v>1456.18</v>
      </c>
    </row>
    <row r="80" spans="1:5" ht="15" customHeight="1" x14ac:dyDescent="0.25">
      <c r="A80" s="152" t="s">
        <v>391</v>
      </c>
      <c r="B80" s="160">
        <v>8.0000000000000002E-3</v>
      </c>
      <c r="C80" s="154" t="s">
        <v>127</v>
      </c>
      <c r="D80" s="155">
        <f t="shared" ref="D80:D102" si="4">E80/B80</f>
        <v>4037.4999999999995</v>
      </c>
      <c r="E80" s="156">
        <v>32.299999999999997</v>
      </c>
    </row>
    <row r="81" spans="1:5" ht="28.5" customHeight="1" x14ac:dyDescent="0.25">
      <c r="A81" s="152" t="s">
        <v>70</v>
      </c>
      <c r="B81" s="159">
        <v>2.14</v>
      </c>
      <c r="C81" s="154" t="s">
        <v>16</v>
      </c>
      <c r="D81" s="155">
        <f t="shared" si="4"/>
        <v>2026.0514018691588</v>
      </c>
      <c r="E81" s="156">
        <v>4335.75</v>
      </c>
    </row>
    <row r="82" spans="1:5" ht="28.5" customHeight="1" x14ac:dyDescent="0.25">
      <c r="A82" s="152" t="s">
        <v>392</v>
      </c>
      <c r="B82" s="159">
        <v>2.14</v>
      </c>
      <c r="C82" s="154" t="s">
        <v>16</v>
      </c>
      <c r="D82" s="155">
        <f t="shared" si="4"/>
        <v>2013.6869158878503</v>
      </c>
      <c r="E82" s="156">
        <v>4309.29</v>
      </c>
    </row>
    <row r="83" spans="1:5" ht="28.5" customHeight="1" x14ac:dyDescent="0.25">
      <c r="A83" s="152" t="s">
        <v>393</v>
      </c>
      <c r="B83" s="160">
        <f>2*3.502</f>
        <v>7.0039999999999996</v>
      </c>
      <c r="C83" s="154" t="s">
        <v>16</v>
      </c>
      <c r="D83" s="155">
        <f t="shared" si="4"/>
        <v>1831.1450599657339</v>
      </c>
      <c r="E83" s="156">
        <f>2*6412.67</f>
        <v>12825.34</v>
      </c>
    </row>
    <row r="84" spans="1:5" ht="28.5" customHeight="1" x14ac:dyDescent="0.25">
      <c r="A84" s="152" t="s">
        <v>62</v>
      </c>
      <c r="B84" s="159">
        <f>2*1.24</f>
        <v>2.48</v>
      </c>
      <c r="C84" s="154" t="s">
        <v>16</v>
      </c>
      <c r="D84" s="155">
        <f t="shared" si="4"/>
        <v>2005.5403225806451</v>
      </c>
      <c r="E84" s="156">
        <f>2*2486.87</f>
        <v>4973.74</v>
      </c>
    </row>
    <row r="85" spans="1:5" ht="15" customHeight="1" x14ac:dyDescent="0.25">
      <c r="A85" s="152" t="s">
        <v>349</v>
      </c>
      <c r="B85" s="158">
        <v>80</v>
      </c>
      <c r="C85" s="154" t="s">
        <v>302</v>
      </c>
      <c r="D85" s="155">
        <f t="shared" si="4"/>
        <v>81.420500000000004</v>
      </c>
      <c r="E85" s="156">
        <v>6513.64</v>
      </c>
    </row>
    <row r="86" spans="1:5" ht="15" customHeight="1" x14ac:dyDescent="0.25">
      <c r="A86" s="152" t="s">
        <v>301</v>
      </c>
      <c r="B86" s="158">
        <v>21</v>
      </c>
      <c r="C86" s="154" t="s">
        <v>302</v>
      </c>
      <c r="D86" s="155">
        <f t="shared" si="4"/>
        <v>128.26095238095238</v>
      </c>
      <c r="E86" s="156">
        <v>2693.48</v>
      </c>
    </row>
    <row r="87" spans="1:5" ht="15" customHeight="1" x14ac:dyDescent="0.25">
      <c r="A87" s="152" t="s">
        <v>394</v>
      </c>
      <c r="B87" s="158">
        <v>4</v>
      </c>
      <c r="C87" s="154" t="s">
        <v>13</v>
      </c>
      <c r="D87" s="155">
        <f t="shared" si="4"/>
        <v>670.57500000000005</v>
      </c>
      <c r="E87" s="156">
        <v>2682.3</v>
      </c>
    </row>
    <row r="88" spans="1:5" ht="22.9" customHeight="1" x14ac:dyDescent="0.25">
      <c r="A88" s="152" t="s">
        <v>82</v>
      </c>
      <c r="B88" s="158">
        <v>150</v>
      </c>
      <c r="C88" s="154" t="s">
        <v>83</v>
      </c>
      <c r="D88" s="155">
        <f t="shared" si="4"/>
        <v>57.092866666666666</v>
      </c>
      <c r="E88" s="156">
        <v>8563.93</v>
      </c>
    </row>
    <row r="89" spans="1:5" ht="15" customHeight="1" x14ac:dyDescent="0.25">
      <c r="A89" s="152" t="s">
        <v>85</v>
      </c>
      <c r="B89" s="158">
        <v>65</v>
      </c>
      <c r="C89" s="154" t="s">
        <v>71</v>
      </c>
      <c r="D89" s="155">
        <f t="shared" si="4"/>
        <v>75.044307692307697</v>
      </c>
      <c r="E89" s="156">
        <v>4877.88</v>
      </c>
    </row>
    <row r="90" spans="1:5" ht="32.25" customHeight="1" x14ac:dyDescent="0.25">
      <c r="A90" s="152" t="s">
        <v>145</v>
      </c>
      <c r="B90" s="160">
        <f>2*1.751</f>
        <v>3.5019999999999998</v>
      </c>
      <c r="C90" s="154" t="s">
        <v>16</v>
      </c>
      <c r="D90" s="155">
        <f t="shared" si="4"/>
        <v>1831.0394060536837</v>
      </c>
      <c r="E90" s="156">
        <f>2*3206.15</f>
        <v>6412.3</v>
      </c>
    </row>
    <row r="91" spans="1:5" ht="15" customHeight="1" x14ac:dyDescent="0.25">
      <c r="A91" s="152" t="s">
        <v>124</v>
      </c>
      <c r="B91" s="159">
        <v>0.01</v>
      </c>
      <c r="C91" s="154" t="s">
        <v>95</v>
      </c>
      <c r="D91" s="155">
        <f t="shared" si="4"/>
        <v>40325</v>
      </c>
      <c r="E91" s="156">
        <v>403.25</v>
      </c>
    </row>
    <row r="92" spans="1:5" ht="15" customHeight="1" x14ac:dyDescent="0.25">
      <c r="A92" s="152" t="s">
        <v>226</v>
      </c>
      <c r="B92" s="159">
        <v>0.02</v>
      </c>
      <c r="C92" s="154" t="s">
        <v>17</v>
      </c>
      <c r="D92" s="155">
        <f t="shared" si="4"/>
        <v>21523.5</v>
      </c>
      <c r="E92" s="156">
        <v>430.47</v>
      </c>
    </row>
    <row r="93" spans="1:5" ht="15" customHeight="1" x14ac:dyDescent="0.25">
      <c r="A93" s="152" t="s">
        <v>395</v>
      </c>
      <c r="B93" s="159">
        <v>0.04</v>
      </c>
      <c r="C93" s="154" t="s">
        <v>17</v>
      </c>
      <c r="D93" s="155">
        <f t="shared" si="4"/>
        <v>57342.25</v>
      </c>
      <c r="E93" s="156">
        <v>2293.69</v>
      </c>
    </row>
    <row r="94" spans="1:5" ht="26.25" customHeight="1" x14ac:dyDescent="0.25">
      <c r="A94" s="152" t="s">
        <v>125</v>
      </c>
      <c r="B94" s="160">
        <v>3.0000000000000001E-3</v>
      </c>
      <c r="C94" s="154" t="s">
        <v>94</v>
      </c>
      <c r="D94" s="155">
        <f t="shared" si="4"/>
        <v>217920</v>
      </c>
      <c r="E94" s="156">
        <v>653.76</v>
      </c>
    </row>
    <row r="95" spans="1:5" ht="26.25" customHeight="1" x14ac:dyDescent="0.25">
      <c r="A95" s="152" t="s">
        <v>307</v>
      </c>
      <c r="B95" s="160">
        <v>1.2E-2</v>
      </c>
      <c r="C95" s="154" t="s">
        <v>94</v>
      </c>
      <c r="D95" s="155">
        <f t="shared" si="4"/>
        <v>158720.83333333334</v>
      </c>
      <c r="E95" s="156">
        <v>1904.65</v>
      </c>
    </row>
    <row r="96" spans="1:5" ht="29.25" customHeight="1" x14ac:dyDescent="0.25">
      <c r="A96" s="152" t="s">
        <v>396</v>
      </c>
      <c r="B96" s="160">
        <v>2.1999999999999999E-2</v>
      </c>
      <c r="C96" s="154" t="s">
        <v>94</v>
      </c>
      <c r="D96" s="155">
        <f t="shared" si="4"/>
        <v>125901.36363636365</v>
      </c>
      <c r="E96" s="156">
        <v>2769.83</v>
      </c>
    </row>
    <row r="97" spans="1:6" ht="15" customHeight="1" x14ac:dyDescent="0.25">
      <c r="A97" s="152" t="s">
        <v>126</v>
      </c>
      <c r="B97" s="160">
        <v>2.8000000000000001E-2</v>
      </c>
      <c r="C97" s="154" t="s">
        <v>94</v>
      </c>
      <c r="D97" s="155">
        <f t="shared" si="4"/>
        <v>16235.714285714286</v>
      </c>
      <c r="E97" s="156">
        <v>454.6</v>
      </c>
    </row>
    <row r="98" spans="1:6" ht="15" customHeight="1" x14ac:dyDescent="0.25">
      <c r="A98" s="152" t="s">
        <v>401</v>
      </c>
      <c r="B98" s="159">
        <v>0.02</v>
      </c>
      <c r="C98" s="154" t="s">
        <v>17</v>
      </c>
      <c r="D98" s="155">
        <f t="shared" si="4"/>
        <v>27451</v>
      </c>
      <c r="E98" s="156">
        <v>549.02</v>
      </c>
    </row>
    <row r="99" spans="1:6" ht="28.5" customHeight="1" x14ac:dyDescent="0.25">
      <c r="A99" s="152" t="s">
        <v>399</v>
      </c>
      <c r="B99" s="160">
        <v>4.2999999999999997E-2</v>
      </c>
      <c r="C99" s="154" t="s">
        <v>94</v>
      </c>
      <c r="D99" s="155">
        <f t="shared" si="4"/>
        <v>12237.209302325584</v>
      </c>
      <c r="E99" s="156">
        <v>526.20000000000005</v>
      </c>
    </row>
    <row r="100" spans="1:6" ht="15.75" customHeight="1" x14ac:dyDescent="0.25">
      <c r="A100" s="152" t="s">
        <v>402</v>
      </c>
      <c r="B100" s="160">
        <v>9.2999999999999999E-2</v>
      </c>
      <c r="C100" s="154" t="s">
        <v>15</v>
      </c>
      <c r="D100" s="155">
        <f t="shared" si="4"/>
        <v>5323.333333333333</v>
      </c>
      <c r="E100" s="156">
        <v>495.07</v>
      </c>
    </row>
    <row r="101" spans="1:6" ht="15" customHeight="1" x14ac:dyDescent="0.25">
      <c r="A101" s="152" t="s">
        <v>397</v>
      </c>
      <c r="B101" s="159">
        <v>0.01</v>
      </c>
      <c r="C101" s="154" t="s">
        <v>95</v>
      </c>
      <c r="D101" s="155">
        <f t="shared" si="4"/>
        <v>37553</v>
      </c>
      <c r="E101" s="156">
        <v>375.53</v>
      </c>
    </row>
    <row r="102" spans="1:6" s="163" customFormat="1" ht="15" customHeight="1" x14ac:dyDescent="0.25">
      <c r="A102" s="167" t="s">
        <v>410</v>
      </c>
      <c r="B102" s="165">
        <v>0.1</v>
      </c>
      <c r="C102" s="166" t="s">
        <v>94</v>
      </c>
      <c r="D102" s="155">
        <f t="shared" si="4"/>
        <v>23966.1</v>
      </c>
      <c r="E102" s="169">
        <v>2396.61</v>
      </c>
      <c r="F102" s="168"/>
    </row>
    <row r="103" spans="1:6" ht="15" customHeight="1" x14ac:dyDescent="0.25">
      <c r="A103" s="207" t="s">
        <v>40</v>
      </c>
      <c r="B103" s="208"/>
      <c r="C103" s="208"/>
      <c r="D103" s="209"/>
      <c r="E103" s="157"/>
    </row>
    <row r="104" spans="1:6" ht="30" customHeight="1" x14ac:dyDescent="0.25">
      <c r="A104" s="152" t="s">
        <v>59</v>
      </c>
      <c r="B104" s="153" t="s">
        <v>262</v>
      </c>
      <c r="C104" s="154" t="s">
        <v>11</v>
      </c>
      <c r="D104" s="155">
        <f>E104</f>
        <v>11518.72</v>
      </c>
      <c r="E104" s="156">
        <v>11518.72</v>
      </c>
    </row>
    <row r="105" spans="1:6" x14ac:dyDescent="0.25">
      <c r="A105" s="207" t="s">
        <v>108</v>
      </c>
      <c r="B105" s="208"/>
      <c r="C105" s="208"/>
      <c r="D105" s="209"/>
      <c r="E105" s="157"/>
    </row>
    <row r="106" spans="1:6" ht="15" customHeight="1" x14ac:dyDescent="0.25">
      <c r="A106" s="152" t="s">
        <v>210</v>
      </c>
      <c r="B106" s="153" t="s">
        <v>262</v>
      </c>
      <c r="C106" s="154" t="s">
        <v>285</v>
      </c>
      <c r="D106" s="155">
        <f>E106</f>
        <v>13600</v>
      </c>
      <c r="E106" s="156">
        <v>13600</v>
      </c>
    </row>
    <row r="107" spans="1:6" x14ac:dyDescent="0.25">
      <c r="A107" s="207" t="s">
        <v>86</v>
      </c>
      <c r="B107" s="208"/>
      <c r="C107" s="208"/>
      <c r="D107" s="209"/>
      <c r="E107" s="157"/>
    </row>
    <row r="108" spans="1:6" ht="15" customHeight="1" x14ac:dyDescent="0.25">
      <c r="A108" s="152" t="s">
        <v>87</v>
      </c>
      <c r="B108" s="153" t="s">
        <v>262</v>
      </c>
      <c r="C108" s="154" t="s">
        <v>11</v>
      </c>
      <c r="D108" s="155">
        <f>E108</f>
        <v>21600</v>
      </c>
      <c r="E108" s="156">
        <v>21600</v>
      </c>
    </row>
    <row r="109" spans="1:6" ht="15" customHeight="1" x14ac:dyDescent="0.25">
      <c r="A109" s="207" t="s">
        <v>350</v>
      </c>
      <c r="B109" s="208"/>
      <c r="C109" s="208"/>
      <c r="D109" s="209"/>
      <c r="E109" s="157"/>
    </row>
    <row r="110" spans="1:6" ht="27.75" customHeight="1" x14ac:dyDescent="0.25">
      <c r="A110" s="152" t="s">
        <v>351</v>
      </c>
      <c r="B110" s="153" t="s">
        <v>23</v>
      </c>
      <c r="C110" s="154" t="s">
        <v>11</v>
      </c>
      <c r="D110" s="155">
        <f>E110</f>
        <v>2151.36</v>
      </c>
      <c r="E110" s="156">
        <v>2151.36</v>
      </c>
    </row>
    <row r="111" spans="1:6" x14ac:dyDescent="0.25">
      <c r="A111" s="207" t="s">
        <v>352</v>
      </c>
      <c r="B111" s="208"/>
      <c r="C111" s="208"/>
      <c r="D111" s="209"/>
      <c r="E111" s="157"/>
    </row>
    <row r="112" spans="1:6" ht="15" customHeight="1" x14ac:dyDescent="0.25">
      <c r="A112" s="152" t="s">
        <v>398</v>
      </c>
      <c r="B112" s="153" t="s">
        <v>24</v>
      </c>
      <c r="C112" s="154" t="s">
        <v>13</v>
      </c>
      <c r="D112" s="155">
        <f>E112</f>
        <v>11021.96</v>
      </c>
      <c r="E112" s="156">
        <v>11021.96</v>
      </c>
    </row>
    <row r="113" spans="1:7" ht="15" customHeight="1" thickBot="1" x14ac:dyDescent="0.3">
      <c r="A113" s="152" t="s">
        <v>400</v>
      </c>
      <c r="B113" s="153" t="s">
        <v>24</v>
      </c>
      <c r="C113" s="154" t="s">
        <v>13</v>
      </c>
      <c r="D113" s="155">
        <f>E113</f>
        <v>5585.84</v>
      </c>
      <c r="E113" s="156">
        <v>5585.84</v>
      </c>
    </row>
    <row r="114" spans="1:7" ht="15" customHeight="1" x14ac:dyDescent="0.25">
      <c r="A114" s="152" t="s">
        <v>384</v>
      </c>
      <c r="B114" s="153" t="s">
        <v>24</v>
      </c>
      <c r="C114" s="154" t="s">
        <v>13</v>
      </c>
      <c r="D114" s="155">
        <f>E114</f>
        <v>92629.26</v>
      </c>
      <c r="E114" s="156">
        <v>92629.26</v>
      </c>
      <c r="F114" s="144">
        <f>SUM(E17:E114)</f>
        <v>641452.73999999976</v>
      </c>
      <c r="G114" s="141" t="s">
        <v>403</v>
      </c>
    </row>
    <row r="115" spans="1:7" s="34" customFormat="1" x14ac:dyDescent="0.25">
      <c r="A115" s="44" t="s">
        <v>10</v>
      </c>
      <c r="B115" s="49"/>
      <c r="C115" s="49"/>
      <c r="D115" s="49"/>
      <c r="E115" s="49"/>
    </row>
    <row r="116" spans="1:7" s="34" customFormat="1" x14ac:dyDescent="0.25">
      <c r="A116" s="35" t="s">
        <v>75</v>
      </c>
      <c r="B116" s="48" t="s">
        <v>22</v>
      </c>
      <c r="C116" s="48" t="s">
        <v>11</v>
      </c>
      <c r="D116" s="48">
        <f>E116</f>
        <v>96217.910999999964</v>
      </c>
      <c r="E116" s="48">
        <f>SUM(E17:E114)*15%</f>
        <v>96217.910999999964</v>
      </c>
    </row>
    <row r="117" spans="1:7" x14ac:dyDescent="0.25">
      <c r="A117" s="133" t="s">
        <v>26</v>
      </c>
      <c r="B117" s="48"/>
      <c r="C117" s="48"/>
      <c r="D117" s="48"/>
      <c r="E117" s="134">
        <f>F114+E116</f>
        <v>737670.65099999972</v>
      </c>
    </row>
    <row r="118" spans="1:7" x14ac:dyDescent="0.25">
      <c r="A118" s="204"/>
      <c r="B118" s="204"/>
      <c r="C118" s="204"/>
      <c r="D118" s="204"/>
      <c r="E118" s="204"/>
    </row>
    <row r="119" spans="1:7" x14ac:dyDescent="0.25">
      <c r="A119" s="204"/>
      <c r="B119" s="204"/>
      <c r="C119" s="204"/>
      <c r="D119" s="204"/>
      <c r="E119" s="204"/>
    </row>
    <row r="120" spans="1:7" s="147" customFormat="1" ht="21.75" customHeight="1" x14ac:dyDescent="0.25">
      <c r="A120" s="212" t="s">
        <v>405</v>
      </c>
      <c r="B120" s="212"/>
      <c r="C120" s="212"/>
      <c r="D120" s="212"/>
      <c r="E120" s="145">
        <f>E117</f>
        <v>737670.65099999972</v>
      </c>
      <c r="F120" s="146"/>
    </row>
    <row r="121" spans="1:7" s="147" customFormat="1" ht="20.25" customHeight="1" x14ac:dyDescent="0.25">
      <c r="A121" s="213" t="str">
        <f>[1]!Сумма_прописью(E120)</f>
        <v>Семьсот тридцать семь тысяч шестьсот семьдесят рублей 65 копеек.</v>
      </c>
      <c r="B121" s="213"/>
      <c r="C121" s="213"/>
      <c r="D121" s="213"/>
      <c r="E121" s="213"/>
      <c r="F121" s="148"/>
    </row>
    <row r="122" spans="1:7" s="147" customFormat="1" ht="24.75" customHeight="1" x14ac:dyDescent="0.25">
      <c r="A122" s="212" t="s">
        <v>308</v>
      </c>
      <c r="B122" s="212"/>
      <c r="C122" s="212"/>
      <c r="D122" s="212"/>
      <c r="E122" s="212"/>
      <c r="F122" s="149"/>
    </row>
    <row r="123" spans="1:7" s="147" customFormat="1" ht="24" customHeight="1" x14ac:dyDescent="0.25">
      <c r="A123" s="212" t="s">
        <v>309</v>
      </c>
      <c r="B123" s="212"/>
      <c r="C123" s="212"/>
      <c r="D123" s="212"/>
      <c r="E123" s="212"/>
      <c r="F123" s="149"/>
    </row>
    <row r="124" spans="1:7" s="147" customFormat="1" ht="30.75" customHeight="1" x14ac:dyDescent="0.25">
      <c r="A124" s="212" t="s">
        <v>310</v>
      </c>
      <c r="B124" s="212"/>
      <c r="C124" s="212"/>
      <c r="D124" s="212"/>
      <c r="E124" s="212"/>
      <c r="F124" s="149"/>
    </row>
    <row r="125" spans="1:7" s="147" customFormat="1" x14ac:dyDescent="0.25">
      <c r="A125" s="150"/>
      <c r="B125" s="150"/>
      <c r="C125" s="150"/>
      <c r="D125" s="150"/>
      <c r="E125" s="150"/>
      <c r="F125" s="150"/>
    </row>
    <row r="126" spans="1:7" s="147" customFormat="1" ht="24.75" customHeight="1" x14ac:dyDescent="0.25">
      <c r="A126" s="212" t="s">
        <v>404</v>
      </c>
      <c r="B126" s="212"/>
      <c r="C126" s="212"/>
      <c r="D126" s="212"/>
      <c r="E126" s="212"/>
      <c r="F126" s="149"/>
    </row>
    <row r="127" spans="1:7" ht="18.75" customHeight="1" x14ac:dyDescent="0.25">
      <c r="A127" s="151" t="s">
        <v>355</v>
      </c>
      <c r="B127" s="151"/>
      <c r="C127" s="151"/>
      <c r="D127" s="151"/>
      <c r="E127" s="151"/>
    </row>
    <row r="128" spans="1:7" ht="24.75" customHeight="1" x14ac:dyDescent="0.25">
      <c r="A128" s="151" t="s">
        <v>406</v>
      </c>
      <c r="B128" s="151"/>
      <c r="C128" s="151"/>
      <c r="D128" s="151"/>
      <c r="E128" s="151"/>
    </row>
    <row r="129" spans="1:5" ht="10.5" customHeight="1" x14ac:dyDescent="0.25">
      <c r="B129" s="151"/>
      <c r="C129" s="151"/>
      <c r="D129" s="151" t="s">
        <v>28</v>
      </c>
      <c r="E129" s="151"/>
    </row>
    <row r="130" spans="1:5" x14ac:dyDescent="0.25">
      <c r="A130" s="204"/>
      <c r="B130" s="204"/>
      <c r="C130" s="204"/>
      <c r="D130" s="204"/>
      <c r="E130" s="204"/>
    </row>
    <row r="131" spans="1:5" x14ac:dyDescent="0.25">
      <c r="A131" s="204" t="s">
        <v>311</v>
      </c>
      <c r="B131" s="204"/>
      <c r="C131" s="204"/>
      <c r="D131" s="204"/>
      <c r="E131" s="204"/>
    </row>
    <row r="132" spans="1:5" ht="10.5" customHeight="1" x14ac:dyDescent="0.25">
      <c r="B132" s="204"/>
      <c r="C132" s="204"/>
      <c r="D132" s="204" t="s">
        <v>28</v>
      </c>
      <c r="E132" s="204"/>
    </row>
  </sheetData>
  <mergeCells count="38">
    <mergeCell ref="A120:D120"/>
    <mergeCell ref="A131:E131"/>
    <mergeCell ref="B132:C132"/>
    <mergeCell ref="D132:E132"/>
    <mergeCell ref="A126:E126"/>
    <mergeCell ref="A130:E130"/>
    <mergeCell ref="A121:E121"/>
    <mergeCell ref="A122:E122"/>
    <mergeCell ref="A123:E123"/>
    <mergeCell ref="A124:E124"/>
    <mergeCell ref="A118:E118"/>
    <mergeCell ref="A119:E119"/>
    <mergeCell ref="A111:D111"/>
    <mergeCell ref="A107:D107"/>
    <mergeCell ref="A109:D109"/>
    <mergeCell ref="A103:D103"/>
    <mergeCell ref="A105:D105"/>
    <mergeCell ref="A59:D59"/>
    <mergeCell ref="A29:D29"/>
    <mergeCell ref="A31:D31"/>
    <mergeCell ref="A27:D27"/>
    <mergeCell ref="A16:D16"/>
    <mergeCell ref="A18:D18"/>
    <mergeCell ref="A10:E10"/>
    <mergeCell ref="A11:E11"/>
    <mergeCell ref="A12:E12"/>
    <mergeCell ref="A13:E13"/>
    <mergeCell ref="A14:E14"/>
    <mergeCell ref="A7:E7"/>
    <mergeCell ref="A8:E8"/>
    <mergeCell ref="A9:E9"/>
    <mergeCell ref="A5:E5"/>
    <mergeCell ref="A25:D25"/>
    <mergeCell ref="A1:E1"/>
    <mergeCell ref="A2:E2"/>
    <mergeCell ref="A4:E4"/>
    <mergeCell ref="A3:E3"/>
    <mergeCell ref="A6:D6"/>
  </mergeCells>
  <pageMargins left="0.70866141732283472" right="0.31496062992125984" top="0.15748031496062992" bottom="0.15748031496062992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2022-04-12T14:58:38Z</dcterms:modified>
</cp:coreProperties>
</file>